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asic1\Desktop\New folder (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H284" i="9"/>
  <c r="G284" i="9"/>
  <c r="E284" i="9" s="1"/>
  <c r="B284" i="9" s="1"/>
  <c r="F284" i="9"/>
  <c r="H283" i="9"/>
  <c r="G283" i="9"/>
  <c r="E283" i="9" s="1"/>
  <c r="F283" i="9"/>
  <c r="F282" i="9"/>
  <c r="H281" i="9"/>
  <c r="G281" i="9"/>
  <c r="E281" i="9" s="1"/>
  <c r="B281" i="9" s="1"/>
  <c r="F281" i="9"/>
  <c r="H280" i="9"/>
  <c r="G280" i="9"/>
  <c r="F280" i="9"/>
  <c r="H279" i="9"/>
  <c r="E279" i="9" s="1"/>
  <c r="B279" i="9" s="1"/>
  <c r="G279" i="9"/>
  <c r="F279" i="9"/>
  <c r="F278" i="9"/>
  <c r="F277" i="9"/>
  <c r="F276" i="9"/>
  <c r="L274" i="9"/>
  <c r="F274" i="9" s="1"/>
  <c r="H274" i="9"/>
  <c r="I273" i="9"/>
  <c r="H273" i="9"/>
  <c r="F273" i="9"/>
  <c r="E272" i="9"/>
  <c r="M271" i="9"/>
  <c r="F271" i="9" s="1"/>
  <c r="L271" i="9"/>
  <c r="E271" i="9"/>
  <c r="M270" i="9"/>
  <c r="L270" i="9"/>
  <c r="F270" i="9"/>
  <c r="E270" i="9"/>
  <c r="M269" i="9"/>
  <c r="L269" i="9"/>
  <c r="F269" i="9" s="1"/>
  <c r="B269" i="9" s="1"/>
  <c r="E269" i="9"/>
  <c r="M268" i="9"/>
  <c r="L268" i="9"/>
  <c r="F268" i="9" s="1"/>
  <c r="B268" i="9" s="1"/>
  <c r="E268" i="9"/>
  <c r="M267" i="9"/>
  <c r="F267" i="9" s="1"/>
  <c r="L267" i="9"/>
  <c r="E267" i="9"/>
  <c r="B267" i="9" s="1"/>
  <c r="M266" i="9"/>
  <c r="L266" i="9"/>
  <c r="F266" i="9"/>
  <c r="E266" i="9"/>
  <c r="M265" i="9"/>
  <c r="L265" i="9"/>
  <c r="F265" i="9" s="1"/>
  <c r="B265" i="9" s="1"/>
  <c r="E265" i="9"/>
  <c r="M264" i="9"/>
  <c r="L264" i="9"/>
  <c r="E264" i="9"/>
  <c r="M263" i="9"/>
  <c r="F263" i="9" s="1"/>
  <c r="L263" i="9"/>
  <c r="E263" i="9"/>
  <c r="B263" i="9" s="1"/>
  <c r="M262" i="9"/>
  <c r="L262" i="9"/>
  <c r="F262" i="9"/>
  <c r="E262" i="9"/>
  <c r="M261" i="9"/>
  <c r="L261" i="9"/>
  <c r="F261" i="9" s="1"/>
  <c r="B261" i="9" s="1"/>
  <c r="E261" i="9"/>
  <c r="M260" i="9"/>
  <c r="L260" i="9"/>
  <c r="E260" i="9"/>
  <c r="M259" i="9"/>
  <c r="F259" i="9" s="1"/>
  <c r="L259" i="9"/>
  <c r="E259" i="9"/>
  <c r="M258" i="9"/>
  <c r="L258" i="9"/>
  <c r="F258" i="9"/>
  <c r="E258" i="9"/>
  <c r="M257" i="9"/>
  <c r="L257" i="9"/>
  <c r="F257" i="9" s="1"/>
  <c r="B257" i="9" s="1"/>
  <c r="E257" i="9"/>
  <c r="M256" i="9"/>
  <c r="L256" i="9"/>
  <c r="F256" i="9" s="1"/>
  <c r="B256" i="9" s="1"/>
  <c r="E256" i="9"/>
  <c r="M255" i="9"/>
  <c r="F255" i="9" s="1"/>
  <c r="L255" i="9"/>
  <c r="E255" i="9"/>
  <c r="M254" i="9"/>
  <c r="L254" i="9"/>
  <c r="F254" i="9"/>
  <c r="E254" i="9"/>
  <c r="M253" i="9"/>
  <c r="L253" i="9"/>
  <c r="F253" i="9" s="1"/>
  <c r="B253" i="9" s="1"/>
  <c r="E253" i="9"/>
  <c r="M252" i="9"/>
  <c r="L252" i="9"/>
  <c r="F252" i="9" s="1"/>
  <c r="B252" i="9" s="1"/>
  <c r="E252" i="9"/>
  <c r="M251" i="9"/>
  <c r="F251" i="9" s="1"/>
  <c r="L251" i="9"/>
  <c r="E251" i="9"/>
  <c r="B251" i="9" s="1"/>
  <c r="M250" i="9"/>
  <c r="L250" i="9"/>
  <c r="F250" i="9"/>
  <c r="E250" i="9"/>
  <c r="M249" i="9"/>
  <c r="L249" i="9"/>
  <c r="F249" i="9" s="1"/>
  <c r="B249" i="9" s="1"/>
  <c r="E249" i="9"/>
  <c r="M248" i="9"/>
  <c r="L248" i="9"/>
  <c r="E248" i="9"/>
  <c r="M247" i="9"/>
  <c r="F247" i="9" s="1"/>
  <c r="L247" i="9"/>
  <c r="E247" i="9"/>
  <c r="B247" i="9" s="1"/>
  <c r="M246" i="9"/>
  <c r="L246" i="9"/>
  <c r="F246" i="9"/>
  <c r="E246" i="9"/>
  <c r="M245" i="9"/>
  <c r="L245" i="9"/>
  <c r="F245" i="9" s="1"/>
  <c r="B245" i="9" s="1"/>
  <c r="E245" i="9"/>
  <c r="M244" i="9"/>
  <c r="L244" i="9"/>
  <c r="E244" i="9"/>
  <c r="M243" i="9"/>
  <c r="F243" i="9" s="1"/>
  <c r="L243" i="9"/>
  <c r="E243" i="9"/>
  <c r="M242" i="9"/>
  <c r="L242" i="9"/>
  <c r="F242" i="9"/>
  <c r="E242" i="9"/>
  <c r="M241" i="9"/>
  <c r="L241" i="9"/>
  <c r="F241" i="9" s="1"/>
  <c r="B241" i="9" s="1"/>
  <c r="E241" i="9"/>
  <c r="M240" i="9"/>
  <c r="L240" i="9"/>
  <c r="F240" i="9" s="1"/>
  <c r="B240" i="9" s="1"/>
  <c r="E240" i="9"/>
  <c r="M239" i="9"/>
  <c r="F239" i="9" s="1"/>
  <c r="L239" i="9"/>
  <c r="E239" i="9"/>
  <c r="M238" i="9"/>
  <c r="L238" i="9"/>
  <c r="F238" i="9"/>
  <c r="E238" i="9"/>
  <c r="M237" i="9"/>
  <c r="L237" i="9"/>
  <c r="F237" i="9" s="1"/>
  <c r="B237" i="9" s="1"/>
  <c r="E237" i="9"/>
  <c r="M236" i="9"/>
  <c r="L236" i="9"/>
  <c r="F236" i="9" s="1"/>
  <c r="B236" i="9" s="1"/>
  <c r="E236" i="9"/>
  <c r="M235" i="9"/>
  <c r="F235" i="9" s="1"/>
  <c r="L235" i="9"/>
  <c r="E235" i="9"/>
  <c r="B235" i="9" s="1"/>
  <c r="M234" i="9"/>
  <c r="L234" i="9"/>
  <c r="F234" i="9"/>
  <c r="E234" i="9"/>
  <c r="M233" i="9"/>
  <c r="L233" i="9"/>
  <c r="F233" i="9" s="1"/>
  <c r="B233" i="9" s="1"/>
  <c r="E233" i="9"/>
  <c r="M232" i="9"/>
  <c r="L232" i="9"/>
  <c r="E232" i="9"/>
  <c r="M231" i="9"/>
  <c r="F231" i="9" s="1"/>
  <c r="L231" i="9"/>
  <c r="E231" i="9"/>
  <c r="B231" i="9" s="1"/>
  <c r="M230" i="9"/>
  <c r="L230" i="9"/>
  <c r="F230" i="9"/>
  <c r="E230" i="9"/>
  <c r="M229" i="9"/>
  <c r="L229" i="9"/>
  <c r="F229" i="9" s="1"/>
  <c r="B229" i="9" s="1"/>
  <c r="E229" i="9"/>
  <c r="M228" i="9"/>
  <c r="L228" i="9"/>
  <c r="E228" i="9"/>
  <c r="M227" i="9"/>
  <c r="F227" i="9" s="1"/>
  <c r="L227" i="9"/>
  <c r="E227" i="9"/>
  <c r="M226" i="9"/>
  <c r="L226" i="9"/>
  <c r="F226" i="9"/>
  <c r="E226" i="9"/>
  <c r="H225" i="9"/>
  <c r="G225" i="9"/>
  <c r="E225" i="9" s="1"/>
  <c r="B225" i="9" s="1"/>
  <c r="F225" i="9"/>
  <c r="M224" i="9"/>
  <c r="L224" i="9"/>
  <c r="E224" i="9"/>
  <c r="M223" i="9"/>
  <c r="F223" i="9" s="1"/>
  <c r="L223" i="9"/>
  <c r="E223" i="9"/>
  <c r="B223" i="9" s="1"/>
  <c r="M222" i="9"/>
  <c r="F222" i="9" s="1"/>
  <c r="L222" i="9"/>
  <c r="E222" i="9"/>
  <c r="M221" i="9"/>
  <c r="L221" i="9"/>
  <c r="F221" i="9" s="1"/>
  <c r="B221" i="9" s="1"/>
  <c r="E221" i="9"/>
  <c r="M220" i="9"/>
  <c r="L220" i="9"/>
  <c r="E220" i="9"/>
  <c r="M219" i="9"/>
  <c r="F219" i="9" s="1"/>
  <c r="L219" i="9"/>
  <c r="E219" i="9"/>
  <c r="M218" i="9"/>
  <c r="L218" i="9"/>
  <c r="E218" i="9"/>
  <c r="M217" i="9"/>
  <c r="L217" i="9"/>
  <c r="F217" i="9" s="1"/>
  <c r="B217" i="9" s="1"/>
  <c r="E217" i="9"/>
  <c r="M216" i="9"/>
  <c r="L216" i="9"/>
  <c r="E216" i="9"/>
  <c r="M215" i="9"/>
  <c r="F215" i="9" s="1"/>
  <c r="L215" i="9"/>
  <c r="E215" i="9"/>
  <c r="M214" i="9"/>
  <c r="L214" i="9"/>
  <c r="E214" i="9"/>
  <c r="M213" i="9"/>
  <c r="L213" i="9"/>
  <c r="F213" i="9" s="1"/>
  <c r="B213" i="9" s="1"/>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F143" i="9"/>
  <c r="F142" i="9"/>
  <c r="H141" i="9"/>
  <c r="G141" i="9"/>
  <c r="F141" i="9"/>
  <c r="E141" i="9"/>
  <c r="H140" i="9"/>
  <c r="G140" i="9"/>
  <c r="F140" i="9"/>
  <c r="H139" i="9"/>
  <c r="G139" i="9"/>
  <c r="E139" i="9" s="1"/>
  <c r="B139" i="9" s="1"/>
  <c r="F139" i="9"/>
  <c r="H138" i="9"/>
  <c r="G138" i="9"/>
  <c r="F138" i="9"/>
  <c r="E138" i="9"/>
  <c r="B138" i="9" s="1"/>
  <c r="H137" i="9"/>
  <c r="G137" i="9"/>
  <c r="F137" i="9"/>
  <c r="E137" i="9"/>
  <c r="H136" i="9"/>
  <c r="G136" i="9"/>
  <c r="F136" i="9"/>
  <c r="H135" i="9"/>
  <c r="E135" i="9" s="1"/>
  <c r="G135" i="9"/>
  <c r="F135" i="9"/>
  <c r="B135" i="9"/>
  <c r="H134" i="9"/>
  <c r="G134" i="9"/>
  <c r="F134" i="9"/>
  <c r="E134" i="9"/>
  <c r="B134" i="9" s="1"/>
  <c r="H133" i="9"/>
  <c r="G133" i="9"/>
  <c r="E133" i="9" s="1"/>
  <c r="B133" i="9" s="1"/>
  <c r="F133" i="9"/>
  <c r="H132" i="9"/>
  <c r="G132" i="9"/>
  <c r="F132" i="9"/>
  <c r="H131" i="9"/>
  <c r="G131" i="9"/>
  <c r="E131" i="9" s="1"/>
  <c r="B131" i="9" s="1"/>
  <c r="F131" i="9"/>
  <c r="H130" i="9"/>
  <c r="G130" i="9"/>
  <c r="F130" i="9"/>
  <c r="E130" i="9"/>
  <c r="B130" i="9" s="1"/>
  <c r="H129" i="9"/>
  <c r="G129" i="9"/>
  <c r="F129" i="9"/>
  <c r="E129" i="9"/>
  <c r="H128" i="9"/>
  <c r="G128" i="9"/>
  <c r="F128" i="9"/>
  <c r="H127" i="9"/>
  <c r="E127" i="9" s="1"/>
  <c r="G127" i="9"/>
  <c r="F127" i="9"/>
  <c r="B127" i="9"/>
  <c r="H126" i="9"/>
  <c r="G126" i="9"/>
  <c r="F126" i="9"/>
  <c r="E126" i="9"/>
  <c r="B126" i="9" s="1"/>
  <c r="H125" i="9"/>
  <c r="G125" i="9"/>
  <c r="E125" i="9" s="1"/>
  <c r="B125" i="9" s="1"/>
  <c r="F125" i="9"/>
  <c r="H124" i="9"/>
  <c r="G124" i="9"/>
  <c r="F124" i="9"/>
  <c r="H123" i="9"/>
  <c r="G123" i="9"/>
  <c r="E123" i="9" s="1"/>
  <c r="B123" i="9" s="1"/>
  <c r="F123" i="9"/>
  <c r="H122" i="9"/>
  <c r="G122" i="9"/>
  <c r="F122" i="9"/>
  <c r="E122" i="9"/>
  <c r="B122" i="9" s="1"/>
  <c r="H121" i="9"/>
  <c r="G121" i="9"/>
  <c r="F121" i="9"/>
  <c r="E121" i="9"/>
  <c r="H120" i="9"/>
  <c r="G120" i="9"/>
  <c r="F120" i="9"/>
  <c r="H119" i="9"/>
  <c r="E119" i="9" s="1"/>
  <c r="G119" i="9"/>
  <c r="F119" i="9"/>
  <c r="B119" i="9"/>
  <c r="H118" i="9"/>
  <c r="G118" i="9"/>
  <c r="F118" i="9"/>
  <c r="E118" i="9"/>
  <c r="B118" i="9" s="1"/>
  <c r="H117" i="9"/>
  <c r="G117" i="9"/>
  <c r="E117" i="9" s="1"/>
  <c r="B117" i="9" s="1"/>
  <c r="F117" i="9"/>
  <c r="H116" i="9"/>
  <c r="G116" i="9"/>
  <c r="F116" i="9"/>
  <c r="H115" i="9"/>
  <c r="G115" i="9"/>
  <c r="E115" i="9" s="1"/>
  <c r="B115" i="9" s="1"/>
  <c r="F115" i="9"/>
  <c r="H114" i="9"/>
  <c r="G114" i="9"/>
  <c r="F114" i="9"/>
  <c r="E114" i="9"/>
  <c r="B114" i="9" s="1"/>
  <c r="H113" i="9"/>
  <c r="G113" i="9"/>
  <c r="F113" i="9"/>
  <c r="E113" i="9"/>
  <c r="H112" i="9"/>
  <c r="G112" i="9"/>
  <c r="F112" i="9"/>
  <c r="H111" i="9"/>
  <c r="E111" i="9" s="1"/>
  <c r="G111" i="9"/>
  <c r="F111" i="9"/>
  <c r="B111" i="9"/>
  <c r="H110" i="9"/>
  <c r="G110" i="9"/>
  <c r="F110" i="9"/>
  <c r="E110" i="9"/>
  <c r="B110" i="9" s="1"/>
  <c r="H109" i="9"/>
  <c r="G109" i="9"/>
  <c r="E109" i="9" s="1"/>
  <c r="B109" i="9" s="1"/>
  <c r="F109" i="9"/>
  <c r="H108" i="9"/>
  <c r="G108" i="9"/>
  <c r="F108" i="9"/>
  <c r="H107" i="9"/>
  <c r="G107" i="9"/>
  <c r="F107" i="9"/>
  <c r="H106" i="9"/>
  <c r="G106" i="9"/>
  <c r="F106" i="9"/>
  <c r="E106" i="9"/>
  <c r="B106" i="9" s="1"/>
  <c r="H105" i="9"/>
  <c r="G105" i="9"/>
  <c r="F105" i="9"/>
  <c r="E105" i="9"/>
  <c r="H104" i="9"/>
  <c r="G104" i="9"/>
  <c r="F104" i="9"/>
  <c r="H103" i="9"/>
  <c r="E103" i="9" s="1"/>
  <c r="G103" i="9"/>
  <c r="F103" i="9"/>
  <c r="B103" i="9"/>
  <c r="H102" i="9"/>
  <c r="G102" i="9"/>
  <c r="F102" i="9"/>
  <c r="E102" i="9"/>
  <c r="B102" i="9" s="1"/>
  <c r="H101" i="9"/>
  <c r="G101" i="9"/>
  <c r="E101" i="9" s="1"/>
  <c r="B101" i="9" s="1"/>
  <c r="F101" i="9"/>
  <c r="H100" i="9"/>
  <c r="G100" i="9"/>
  <c r="F100" i="9"/>
  <c r="H99" i="9"/>
  <c r="G99" i="9"/>
  <c r="E99" i="9" s="1"/>
  <c r="B99" i="9" s="1"/>
  <c r="F99" i="9"/>
  <c r="H98" i="9"/>
  <c r="G98" i="9"/>
  <c r="F98" i="9"/>
  <c r="E98" i="9"/>
  <c r="B98" i="9" s="1"/>
  <c r="H97" i="9"/>
  <c r="G97" i="9"/>
  <c r="F97" i="9"/>
  <c r="E97" i="9"/>
  <c r="H96" i="9"/>
  <c r="G96" i="9"/>
  <c r="F96" i="9"/>
  <c r="H95" i="9"/>
  <c r="E95" i="9" s="1"/>
  <c r="G95" i="9"/>
  <c r="F95" i="9"/>
  <c r="B95" i="9"/>
  <c r="H94" i="9"/>
  <c r="G94" i="9"/>
  <c r="F94" i="9"/>
  <c r="E94" i="9"/>
  <c r="B94" i="9" s="1"/>
  <c r="H93" i="9"/>
  <c r="G93" i="9"/>
  <c r="E93" i="9" s="1"/>
  <c r="B93" i="9" s="1"/>
  <c r="F93" i="9"/>
  <c r="H92" i="9"/>
  <c r="G92" i="9"/>
  <c r="F92" i="9"/>
  <c r="H91" i="9"/>
  <c r="G91" i="9"/>
  <c r="E91" i="9" s="1"/>
  <c r="B91" i="9" s="1"/>
  <c r="F91" i="9"/>
  <c r="H90" i="9"/>
  <c r="G90" i="9"/>
  <c r="F90" i="9"/>
  <c r="E90" i="9"/>
  <c r="B90" i="9" s="1"/>
  <c r="H89" i="9"/>
  <c r="G89" i="9"/>
  <c r="F89" i="9"/>
  <c r="E89" i="9"/>
  <c r="H88" i="9"/>
  <c r="E88" i="9" s="1"/>
  <c r="B88" i="9" s="1"/>
  <c r="G88" i="9"/>
  <c r="F88" i="9"/>
  <c r="H87" i="9"/>
  <c r="G87" i="9"/>
  <c r="F87" i="9"/>
  <c r="E87" i="9"/>
  <c r="B87" i="9" s="1"/>
  <c r="H86" i="9"/>
  <c r="G86" i="9"/>
  <c r="E86" i="9" s="1"/>
  <c r="F86" i="9"/>
  <c r="B86" i="9"/>
  <c r="H85" i="9"/>
  <c r="G85" i="9"/>
  <c r="F85" i="9"/>
  <c r="E85" i="9"/>
  <c r="B85" i="9" s="1"/>
  <c r="H84" i="9"/>
  <c r="E84" i="9" s="1"/>
  <c r="G84" i="9"/>
  <c r="F84" i="9"/>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E78" i="9" s="1"/>
  <c r="F78" i="9"/>
  <c r="B78" i="9"/>
  <c r="H77" i="9"/>
  <c r="G77" i="9"/>
  <c r="F77" i="9"/>
  <c r="E77" i="9"/>
  <c r="B77" i="9" s="1"/>
  <c r="H76" i="9"/>
  <c r="E76" i="9" s="1"/>
  <c r="G76" i="9"/>
  <c r="F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E70" i="9" s="1"/>
  <c r="F70" i="9"/>
  <c r="B70" i="9"/>
  <c r="H69" i="9"/>
  <c r="G69" i="9"/>
  <c r="F69" i="9"/>
  <c r="E69" i="9"/>
  <c r="B69" i="9" s="1"/>
  <c r="H68" i="9"/>
  <c r="E68" i="9" s="1"/>
  <c r="G68" i="9"/>
  <c r="F68" i="9"/>
  <c r="H67" i="9"/>
  <c r="G67" i="9"/>
  <c r="F67" i="9"/>
  <c r="H66" i="9"/>
  <c r="G66" i="9"/>
  <c r="E66" i="9" s="1"/>
  <c r="B66" i="9" s="1"/>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G60" i="9"/>
  <c r="F60" i="9"/>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B31" i="9" s="1"/>
  <c r="F31" i="9"/>
  <c r="H30" i="9"/>
  <c r="G30" i="9"/>
  <c r="F30" i="9"/>
  <c r="H29" i="9"/>
  <c r="G29" i="9"/>
  <c r="F29" i="9"/>
  <c r="H28" i="9"/>
  <c r="G28" i="9"/>
  <c r="F28" i="9"/>
  <c r="E28" i="9"/>
  <c r="B28" i="9" s="1"/>
  <c r="H27" i="9"/>
  <c r="G27" i="9"/>
  <c r="F27" i="9"/>
  <c r="H26" i="9"/>
  <c r="G26" i="9"/>
  <c r="F26" i="9"/>
  <c r="H25" i="9"/>
  <c r="E25" i="9" s="1"/>
  <c r="B25" i="9" s="1"/>
  <c r="G25" i="9"/>
  <c r="F25" i="9"/>
  <c r="H24" i="9"/>
  <c r="G24" i="9"/>
  <c r="F24" i="9"/>
  <c r="E24" i="9"/>
  <c r="B24" i="9" s="1"/>
  <c r="H23" i="9"/>
  <c r="G23" i="9"/>
  <c r="E23" i="9" s="1"/>
  <c r="B23" i="9" s="1"/>
  <c r="F23" i="9"/>
  <c r="H22" i="9"/>
  <c r="G22" i="9"/>
  <c r="F22" i="9"/>
  <c r="H21" i="9"/>
  <c r="E21" i="9" s="1"/>
  <c r="G21" i="9"/>
  <c r="F21" i="9"/>
  <c r="B21" i="9"/>
  <c r="F20" i="9"/>
  <c r="F4" i="9"/>
  <c r="O3" i="9"/>
  <c r="G274" i="9" s="1"/>
  <c r="E274" i="9" s="1"/>
  <c r="B274" i="9" s="1"/>
  <c r="I3" i="9"/>
  <c r="H3" i="9"/>
  <c r="G3" i="9"/>
  <c r="D101" i="8"/>
  <c r="D95" i="8"/>
  <c r="D90" i="8"/>
  <c r="C1565" i="1" s="1"/>
  <c r="D85" i="8"/>
  <c r="D80" i="8"/>
  <c r="C1555" i="1" s="1"/>
  <c r="H1555" i="1" s="1"/>
  <c r="D75" i="8"/>
  <c r="D70" i="8"/>
  <c r="D65" i="8"/>
  <c r="D60" i="8"/>
  <c r="C1535" i="1" s="1"/>
  <c r="H1535" i="1" s="1"/>
  <c r="D55" i="8"/>
  <c r="D50" i="8"/>
  <c r="D44" i="8"/>
  <c r="D36" i="8"/>
  <c r="D26" i="8"/>
  <c r="D24" i="8" s="1"/>
  <c r="C1499" i="1" s="1"/>
  <c r="D18" i="8"/>
  <c r="D8" i="8"/>
  <c r="D6" i="8" s="1"/>
  <c r="E44" i="7"/>
  <c r="D44" i="7"/>
  <c r="E39" i="7"/>
  <c r="D39" i="7"/>
  <c r="E38" i="7"/>
  <c r="E30" i="7"/>
  <c r="D30" i="7"/>
  <c r="E23" i="7"/>
  <c r="E22" i="7" s="1"/>
  <c r="D23" i="7"/>
  <c r="E14" i="7"/>
  <c r="D14" i="7"/>
  <c r="E7" i="7"/>
  <c r="D1438" i="1"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D89" i="6" s="1"/>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1223" i="1" s="1"/>
  <c r="H1223" i="1" s="1"/>
  <c r="D246" i="5"/>
  <c r="F246"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C1183" i="1"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1056" i="1" s="1"/>
  <c r="D79" i="5"/>
  <c r="F77" i="5"/>
  <c r="F76" i="5"/>
  <c r="F75" i="5"/>
  <c r="F74" i="5"/>
  <c r="F73" i="5"/>
  <c r="F72" i="5"/>
  <c r="F71" i="5"/>
  <c r="F70" i="5"/>
  <c r="E70" i="5"/>
  <c r="D70" i="5"/>
  <c r="D69" i="5" s="1"/>
  <c r="E69" i="5"/>
  <c r="D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E625" i="4" s="1"/>
  <c r="D629" i="4"/>
  <c r="F628" i="4"/>
  <c r="F627"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2" i="4"/>
  <c r="F591" i="4"/>
  <c r="F590" i="4"/>
  <c r="E590" i="4"/>
  <c r="D590" i="4"/>
  <c r="F589" i="4"/>
  <c r="F588" i="4"/>
  <c r="F587" i="4"/>
  <c r="E587" i="4"/>
  <c r="D587" i="4"/>
  <c r="F586" i="4"/>
  <c r="F585" i="4"/>
  <c r="E585" i="4"/>
  <c r="D585" i="4"/>
  <c r="F584" i="4"/>
  <c r="F583" i="4"/>
  <c r="F582" i="4"/>
  <c r="E581" i="4"/>
  <c r="E580" i="4" s="1"/>
  <c r="D581" i="4"/>
  <c r="F581" i="4" s="1"/>
  <c r="F580" i="4"/>
  <c r="D580" i="4"/>
  <c r="F579" i="4"/>
  <c r="F578" i="4"/>
  <c r="E577" i="4"/>
  <c r="D577" i="4"/>
  <c r="F577" i="4" s="1"/>
  <c r="F576" i="4"/>
  <c r="F575" i="4"/>
  <c r="E574" i="4"/>
  <c r="D574" i="4"/>
  <c r="F574" i="4" s="1"/>
  <c r="F573" i="4"/>
  <c r="F572" i="4"/>
  <c r="F571" i="4"/>
  <c r="E571" i="4"/>
  <c r="E567" i="4" s="1"/>
  <c r="D561"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9" i="4" s="1"/>
  <c r="E529" i="4"/>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75" i="1" s="1"/>
  <c r="D481" i="4"/>
  <c r="F480" i="4"/>
  <c r="F479" i="4"/>
  <c r="F478" i="4"/>
  <c r="E478" i="4"/>
  <c r="D472" i="1" s="1"/>
  <c r="D478" i="4"/>
  <c r="D472" i="4" s="1"/>
  <c r="F472" i="4" s="1"/>
  <c r="F477" i="4"/>
  <c r="F476" i="4"/>
  <c r="F475" i="4"/>
  <c r="F474" i="4"/>
  <c r="F473" i="4"/>
  <c r="E473" i="4"/>
  <c r="D473" i="4"/>
  <c r="F471" i="4"/>
  <c r="F470" i="4"/>
  <c r="F469" i="4"/>
  <c r="E469" i="4"/>
  <c r="D469" i="4"/>
  <c r="F468" i="4"/>
  <c r="F467" i="4"/>
  <c r="E466" i="4"/>
  <c r="D466" i="4"/>
  <c r="F466" i="4" s="1"/>
  <c r="F465" i="4"/>
  <c r="F464" i="4"/>
  <c r="E463" i="4"/>
  <c r="E459" i="4" s="1"/>
  <c r="D463" i="4"/>
  <c r="F463" i="4" s="1"/>
  <c r="F462" i="4"/>
  <c r="F461" i="4"/>
  <c r="F460" i="4"/>
  <c r="E460" i="4"/>
  <c r="D460" i="4"/>
  <c r="D459" i="4" s="1"/>
  <c r="F459" i="4" s="1"/>
  <c r="F458" i="4"/>
  <c r="F457" i="4"/>
  <c r="F456" i="4"/>
  <c r="F455" i="4"/>
  <c r="E455" i="4"/>
  <c r="D449" i="1"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F416" i="4"/>
  <c r="E416" i="4"/>
  <c r="D411" i="1" s="1"/>
  <c r="H411" i="1" s="1"/>
  <c r="D416" i="4"/>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86" i="1" s="1"/>
  <c r="H386" i="1" s="1"/>
  <c r="D391" i="4"/>
  <c r="F390" i="4"/>
  <c r="F389" i="4"/>
  <c r="F388" i="4"/>
  <c r="E388" i="4"/>
  <c r="D388" i="4"/>
  <c r="F387" i="4"/>
  <c r="F386" i="4"/>
  <c r="F385" i="4"/>
  <c r="F384" i="4"/>
  <c r="E383" i="4"/>
  <c r="D378" i="1" s="1"/>
  <c r="H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D363" i="4"/>
  <c r="F362" i="4"/>
  <c r="F361" i="4"/>
  <c r="F360" i="4"/>
  <c r="F359" i="4"/>
  <c r="F358" i="4"/>
  <c r="F357" i="4"/>
  <c r="F356" i="4"/>
  <c r="E356" i="4"/>
  <c r="D356" i="4"/>
  <c r="F355" i="4"/>
  <c r="F354" i="4"/>
  <c r="F353" i="4"/>
  <c r="E352" i="4"/>
  <c r="D352" i="4"/>
  <c r="F352" i="4" s="1"/>
  <c r="D351" i="4"/>
  <c r="C346" i="1" s="1"/>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D311" i="4" s="1"/>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G269" i="1" s="1"/>
  <c r="D273" i="4"/>
  <c r="F272" i="4"/>
  <c r="F271" i="4"/>
  <c r="F270" i="4"/>
  <c r="F269" i="4"/>
  <c r="F268" i="4"/>
  <c r="E268" i="4"/>
  <c r="D268" i="4"/>
  <c r="F267" i="4"/>
  <c r="F266" i="4"/>
  <c r="F265" i="4"/>
  <c r="E264" i="4"/>
  <c r="D264" i="4"/>
  <c r="D263" i="4" s="1"/>
  <c r="F262" i="4"/>
  <c r="F261" i="4"/>
  <c r="F260" i="4"/>
  <c r="E259" i="4"/>
  <c r="D259" i="4"/>
  <c r="D252"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E215" i="4" s="1"/>
  <c r="D211" i="1" s="1"/>
  <c r="D219" i="4"/>
  <c r="F219" i="4" s="1"/>
  <c r="F218" i="4"/>
  <c r="F217" i="4"/>
  <c r="F216" i="4"/>
  <c r="E216" i="4"/>
  <c r="D216" i="4"/>
  <c r="D215" i="4" s="1"/>
  <c r="F215" i="4" s="1"/>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F153" i="4" s="1"/>
  <c r="F150" i="4"/>
  <c r="F149" i="4"/>
  <c r="F148" i="4"/>
  <c r="F147" i="4"/>
  <c r="F146" i="4"/>
  <c r="F145" i="4"/>
  <c r="F144" i="4"/>
  <c r="F143" i="4"/>
  <c r="F142" i="4"/>
  <c r="F141" i="4"/>
  <c r="F140" i="4"/>
  <c r="E140" i="4"/>
  <c r="D140" i="4"/>
  <c r="D139" i="4" s="1"/>
  <c r="F139" i="4" s="1"/>
  <c r="E139" i="4"/>
  <c r="D135" i="1" s="1"/>
  <c r="F138" i="4"/>
  <c r="F137" i="4"/>
  <c r="F136" i="4"/>
  <c r="F135" i="4"/>
  <c r="E134" i="4"/>
  <c r="E133" i="4" s="1"/>
  <c r="D129" i="1" s="1"/>
  <c r="D134" i="4"/>
  <c r="F134" i="4" s="1"/>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3" i="1" s="1"/>
  <c r="D77" i="4"/>
  <c r="F76" i="4"/>
  <c r="F75" i="4"/>
  <c r="E74" i="4"/>
  <c r="D74" i="4"/>
  <c r="F74" i="4" s="1"/>
  <c r="F73" i="4"/>
  <c r="F72" i="4"/>
  <c r="E71" i="4"/>
  <c r="D67" i="1" s="1"/>
  <c r="D71" i="4"/>
  <c r="F71" i="4" s="1"/>
  <c r="F70" i="4"/>
  <c r="F69" i="4"/>
  <c r="E68" i="4"/>
  <c r="D68" i="4"/>
  <c r="F67" i="4"/>
  <c r="F66" i="4"/>
  <c r="F65" i="4"/>
  <c r="E65" i="4"/>
  <c r="D65" i="4"/>
  <c r="F64" i="4"/>
  <c r="F63" i="4"/>
  <c r="E62" i="4"/>
  <c r="D62" i="4"/>
  <c r="F61" i="4"/>
  <c r="F60" i="4"/>
  <c r="F59" i="4"/>
  <c r="E59" i="4"/>
  <c r="D59" i="4"/>
  <c r="F58" i="4"/>
  <c r="F57" i="4"/>
  <c r="F56" i="4"/>
  <c r="F55" i="4"/>
  <c r="E54" i="4"/>
  <c r="D54" i="4"/>
  <c r="F54" i="4" s="1"/>
  <c r="F53" i="4"/>
  <c r="F52" i="4"/>
  <c r="E51" i="4"/>
  <c r="D51" i="4"/>
  <c r="F51" i="4" s="1"/>
  <c r="F49" i="4"/>
  <c r="F48" i="4"/>
  <c r="F47" i="4"/>
  <c r="F46" i="4"/>
  <c r="E45" i="4"/>
  <c r="E44" i="4" s="1"/>
  <c r="D40" i="1" s="1"/>
  <c r="D45" i="4"/>
  <c r="F45" i="4" s="1"/>
  <c r="F44" i="4"/>
  <c r="D44" i="4"/>
  <c r="F43" i="4"/>
  <c r="F42" i="4"/>
  <c r="F41" i="4"/>
  <c r="E40" i="4"/>
  <c r="D40" i="4"/>
  <c r="F40" i="4" s="1"/>
  <c r="F39" i="4"/>
  <c r="F38" i="4"/>
  <c r="E37" i="4"/>
  <c r="G200" i="9" s="1"/>
  <c r="E200" i="9" s="1"/>
  <c r="B200" i="9"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7" i="1"/>
  <c r="C1577" i="1"/>
  <c r="G1577" i="1" s="1"/>
  <c r="G1575" i="1"/>
  <c r="C1575" i="1"/>
  <c r="H1575" i="1" s="1"/>
  <c r="C1574" i="1"/>
  <c r="H1573" i="1"/>
  <c r="C1573" i="1"/>
  <c r="G1573" i="1" s="1"/>
  <c r="H1572" i="1"/>
  <c r="G1572" i="1"/>
  <c r="C1572" i="1"/>
  <c r="G1571" i="1"/>
  <c r="C1571" i="1"/>
  <c r="H1571" i="1" s="1"/>
  <c r="C1570" i="1"/>
  <c r="C1569" i="1"/>
  <c r="G1569" i="1" s="1"/>
  <c r="H1568" i="1"/>
  <c r="G1568" i="1"/>
  <c r="C1568" i="1"/>
  <c r="G1567" i="1"/>
  <c r="C1567" i="1"/>
  <c r="H1567" i="1" s="1"/>
  <c r="C1566" i="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4" i="1"/>
  <c r="H1553" i="1"/>
  <c r="C1553" i="1"/>
  <c r="G1553" i="1" s="1"/>
  <c r="H1552" i="1"/>
  <c r="G1552" i="1"/>
  <c r="C1552" i="1"/>
  <c r="G1551" i="1"/>
  <c r="C1551" i="1"/>
  <c r="H1551" i="1" s="1"/>
  <c r="C1550" i="1"/>
  <c r="H1549" i="1"/>
  <c r="G1549" i="1"/>
  <c r="C1549" i="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4" i="1"/>
  <c r="H1533" i="1"/>
  <c r="C1533" i="1"/>
  <c r="G1533" i="1" s="1"/>
  <c r="C1532" i="1"/>
  <c r="H1532" i="1" s="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H1509" i="1"/>
  <c r="C1509" i="1"/>
  <c r="G1509" i="1" s="1"/>
  <c r="C1508" i="1"/>
  <c r="G1508" i="1" s="1"/>
  <c r="G1507" i="1"/>
  <c r="C1507" i="1"/>
  <c r="H1507" i="1" s="1"/>
  <c r="C1506" i="1"/>
  <c r="H1505" i="1"/>
  <c r="C1505" i="1"/>
  <c r="G1505" i="1" s="1"/>
  <c r="C1504" i="1"/>
  <c r="G1504" i="1" s="1"/>
  <c r="C1503" i="1"/>
  <c r="H1503" i="1" s="1"/>
  <c r="C1502" i="1"/>
  <c r="H1500" i="1"/>
  <c r="G1500" i="1"/>
  <c r="C1500" i="1"/>
  <c r="C1498" i="1"/>
  <c r="C1497" i="1"/>
  <c r="G1497" i="1" s="1"/>
  <c r="H1496" i="1"/>
  <c r="G1496" i="1"/>
  <c r="C1496" i="1"/>
  <c r="G1495" i="1"/>
  <c r="C1495" i="1"/>
  <c r="H1495" i="1" s="1"/>
  <c r="C1494" i="1"/>
  <c r="C1493" i="1"/>
  <c r="G1493" i="1" s="1"/>
  <c r="C1492" i="1"/>
  <c r="H1492" i="1" s="1"/>
  <c r="G1491" i="1"/>
  <c r="C1491" i="1"/>
  <c r="H1491" i="1" s="1"/>
  <c r="C1490" i="1"/>
  <c r="C1489" i="1"/>
  <c r="G1489" i="1" s="1"/>
  <c r="H1488" i="1"/>
  <c r="G1488" i="1"/>
  <c r="C1488" i="1"/>
  <c r="G1487" i="1"/>
  <c r="C1487" i="1"/>
  <c r="H1487" i="1" s="1"/>
  <c r="C1486" i="1"/>
  <c r="C1485" i="1"/>
  <c r="G1485" i="1" s="1"/>
  <c r="C1484" i="1"/>
  <c r="H1484" i="1" s="1"/>
  <c r="C1482" i="1"/>
  <c r="H1480" i="1"/>
  <c r="C1480" i="1"/>
  <c r="G1480" i="1" s="1"/>
  <c r="D1479" i="1"/>
  <c r="C1479" i="1"/>
  <c r="G1478" i="1"/>
  <c r="I1478" i="1" s="1"/>
  <c r="D1478" i="1"/>
  <c r="J1478" i="1" s="1"/>
  <c r="C1478" i="1"/>
  <c r="H1478" i="1" s="1"/>
  <c r="D1477" i="1"/>
  <c r="C1477" i="1"/>
  <c r="G1476" i="1"/>
  <c r="D1476" i="1"/>
  <c r="C1476" i="1"/>
  <c r="J1476" i="1" s="1"/>
  <c r="G1475" i="1"/>
  <c r="D1475" i="1"/>
  <c r="C1475" i="1"/>
  <c r="H1475" i="1" s="1"/>
  <c r="D1474" i="1"/>
  <c r="C1474" i="1"/>
  <c r="G1473" i="1"/>
  <c r="D1473" i="1"/>
  <c r="C1473" i="1"/>
  <c r="J1473" i="1" s="1"/>
  <c r="D1472" i="1"/>
  <c r="C1472" i="1"/>
  <c r="G1471" i="1"/>
  <c r="D1471" i="1"/>
  <c r="C1471" i="1"/>
  <c r="J1471" i="1" s="1"/>
  <c r="D1470" i="1"/>
  <c r="D1469" i="1"/>
  <c r="D1468" i="1"/>
  <c r="C1468" i="1"/>
  <c r="G1467" i="1"/>
  <c r="D1467" i="1"/>
  <c r="C1467" i="1"/>
  <c r="J1467" i="1" s="1"/>
  <c r="D1466" i="1"/>
  <c r="C1466" i="1"/>
  <c r="G1465" i="1"/>
  <c r="D1465" i="1"/>
  <c r="C1465" i="1"/>
  <c r="J1465" i="1" s="1"/>
  <c r="D1464" i="1"/>
  <c r="C1464" i="1"/>
  <c r="G1463" i="1"/>
  <c r="D1463" i="1"/>
  <c r="J1463" i="1" s="1"/>
  <c r="C1463" i="1"/>
  <c r="H1463" i="1" s="1"/>
  <c r="D1462" i="1"/>
  <c r="C1462" i="1"/>
  <c r="D1461" i="1"/>
  <c r="C1461" i="1"/>
  <c r="G1460" i="1"/>
  <c r="D1460" i="1"/>
  <c r="C1460" i="1"/>
  <c r="J1460" i="1" s="1"/>
  <c r="D1459" i="1"/>
  <c r="C1459" i="1"/>
  <c r="G1458" i="1"/>
  <c r="D1458" i="1"/>
  <c r="C1458" i="1"/>
  <c r="J1458" i="1" s="1"/>
  <c r="D1457" i="1"/>
  <c r="C1457" i="1"/>
  <c r="G1456" i="1"/>
  <c r="D1456" i="1"/>
  <c r="C1456" i="1"/>
  <c r="J1456" i="1" s="1"/>
  <c r="D1455" i="1"/>
  <c r="C1455" i="1"/>
  <c r="D1454" i="1"/>
  <c r="C1454" i="1"/>
  <c r="G1452" i="1"/>
  <c r="D1452" i="1"/>
  <c r="C1452" i="1"/>
  <c r="J1452" i="1" s="1"/>
  <c r="D1451" i="1"/>
  <c r="C1451" i="1"/>
  <c r="G1450" i="1"/>
  <c r="D1450" i="1"/>
  <c r="J1450" i="1" s="1"/>
  <c r="C1450" i="1"/>
  <c r="D1449" i="1"/>
  <c r="C1449" i="1"/>
  <c r="G1448" i="1"/>
  <c r="D1448" i="1"/>
  <c r="C1448" i="1"/>
  <c r="J1448" i="1" s="1"/>
  <c r="D1447" i="1"/>
  <c r="C1447" i="1"/>
  <c r="G1446" i="1"/>
  <c r="D1446" i="1"/>
  <c r="J1446" i="1" s="1"/>
  <c r="C1446" i="1"/>
  <c r="H1446" i="1" s="1"/>
  <c r="H1445" i="1"/>
  <c r="G1445" i="1"/>
  <c r="D1445" i="1"/>
  <c r="C1445" i="1"/>
  <c r="J1445" i="1" s="1"/>
  <c r="D1444" i="1"/>
  <c r="J1444" i="1" s="1"/>
  <c r="C1444" i="1"/>
  <c r="H1443" i="1"/>
  <c r="D1443" i="1"/>
  <c r="C1443" i="1"/>
  <c r="G1443" i="1" s="1"/>
  <c r="D1442" i="1"/>
  <c r="J1442" i="1" s="1"/>
  <c r="C1442" i="1"/>
  <c r="H1441" i="1"/>
  <c r="D1441" i="1"/>
  <c r="C1441" i="1"/>
  <c r="G1441" i="1" s="1"/>
  <c r="I1441" i="1" s="1"/>
  <c r="D1440" i="1"/>
  <c r="J1440" i="1" s="1"/>
  <c r="C1440" i="1"/>
  <c r="H1439" i="1"/>
  <c r="D1439" i="1"/>
  <c r="C1439" i="1"/>
  <c r="G1439" i="1" s="1"/>
  <c r="C1438" i="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D1395" i="1"/>
  <c r="G1395" i="1" s="1"/>
  <c r="C1395" i="1"/>
  <c r="H1394" i="1"/>
  <c r="G1394" i="1"/>
  <c r="D1394" i="1"/>
  <c r="C1394" i="1"/>
  <c r="D1393" i="1"/>
  <c r="C1393" i="1"/>
  <c r="H1393" i="1" s="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D1285" i="1"/>
  <c r="C1285" i="1"/>
  <c r="H1285" i="1" s="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H1273" i="1"/>
  <c r="D1273" i="1"/>
  <c r="C1273" i="1"/>
  <c r="H1272" i="1"/>
  <c r="G1272" i="1"/>
  <c r="D1272" i="1"/>
  <c r="C1272" i="1"/>
  <c r="D1271" i="1"/>
  <c r="G1271" i="1" s="1"/>
  <c r="C1271" i="1"/>
  <c r="D1270" i="1"/>
  <c r="G1270" i="1" s="1"/>
  <c r="C1270" i="1"/>
  <c r="H1270" i="1" s="1"/>
  <c r="D1269" i="1"/>
  <c r="C1269" i="1"/>
  <c r="H1269" i="1" s="1"/>
  <c r="H1268" i="1"/>
  <c r="G1268" i="1"/>
  <c r="D1268" i="1"/>
  <c r="C1268" i="1"/>
  <c r="H1267" i="1"/>
  <c r="G1267" i="1"/>
  <c r="D1267" i="1"/>
  <c r="C1267" i="1"/>
  <c r="D1266" i="1"/>
  <c r="C1266" i="1"/>
  <c r="H1266" i="1" s="1"/>
  <c r="D1265" i="1"/>
  <c r="C1265" i="1"/>
  <c r="D1264" i="1"/>
  <c r="C1264" i="1"/>
  <c r="H1263" i="1"/>
  <c r="D1263" i="1"/>
  <c r="C1263" i="1"/>
  <c r="G1263" i="1" s="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D1245" i="1"/>
  <c r="C1245" i="1"/>
  <c r="D1244" i="1"/>
  <c r="C1244" i="1"/>
  <c r="H1243" i="1"/>
  <c r="D1243" i="1"/>
  <c r="C1243" i="1"/>
  <c r="D1242" i="1"/>
  <c r="C1242" i="1"/>
  <c r="H1242" i="1" s="1"/>
  <c r="D1241" i="1"/>
  <c r="C1241" i="1"/>
  <c r="D1240" i="1"/>
  <c r="H1240" i="1" s="1"/>
  <c r="C1240" i="1"/>
  <c r="H1239" i="1"/>
  <c r="G1239" i="1"/>
  <c r="D1239" i="1"/>
  <c r="C1239" i="1"/>
  <c r="H1238" i="1"/>
  <c r="G1238" i="1"/>
  <c r="D1238" i="1"/>
  <c r="C1238" i="1"/>
  <c r="D1237" i="1"/>
  <c r="H1237" i="1" s="1"/>
  <c r="C1237" i="1"/>
  <c r="D1236" i="1"/>
  <c r="C1235" i="1"/>
  <c r="H1234" i="1"/>
  <c r="G1234" i="1"/>
  <c r="D1234" i="1"/>
  <c r="C1234" i="1"/>
  <c r="D1233" i="1"/>
  <c r="G1233" i="1" s="1"/>
  <c r="C1233" i="1"/>
  <c r="H1233" i="1" s="1"/>
  <c r="D1232" i="1"/>
  <c r="G1232" i="1" s="1"/>
  <c r="C1232" i="1"/>
  <c r="H1231" i="1"/>
  <c r="G1231" i="1"/>
  <c r="D1231" i="1"/>
  <c r="C1231" i="1"/>
  <c r="G1230" i="1"/>
  <c r="D1230" i="1"/>
  <c r="C1230" i="1"/>
  <c r="H1230" i="1" s="1"/>
  <c r="D1229" i="1"/>
  <c r="H1229" i="1" s="1"/>
  <c r="C1229" i="1"/>
  <c r="D1228" i="1"/>
  <c r="C1228" i="1"/>
  <c r="H1228" i="1" s="1"/>
  <c r="D1227" i="1"/>
  <c r="H1226" i="1"/>
  <c r="G1226" i="1"/>
  <c r="D1226" i="1"/>
  <c r="C1226" i="1"/>
  <c r="D1225" i="1"/>
  <c r="H1225" i="1" s="1"/>
  <c r="C1225" i="1"/>
  <c r="H1224" i="1"/>
  <c r="G1224" i="1"/>
  <c r="D1224" i="1"/>
  <c r="C1224" i="1"/>
  <c r="C1223" i="1"/>
  <c r="G1221" i="1"/>
  <c r="D1221" i="1"/>
  <c r="C1221" i="1"/>
  <c r="H1221" i="1" s="1"/>
  <c r="D1220" i="1"/>
  <c r="G1220" i="1" s="1"/>
  <c r="C1220" i="1"/>
  <c r="H1220" i="1" s="1"/>
  <c r="H1218" i="1"/>
  <c r="G1218" i="1"/>
  <c r="D1218" i="1"/>
  <c r="C1218" i="1"/>
  <c r="H1217" i="1"/>
  <c r="D1217" i="1"/>
  <c r="C1217" i="1"/>
  <c r="G1217" i="1" s="1"/>
  <c r="D1216" i="1"/>
  <c r="C1216" i="1"/>
  <c r="G1216" i="1" s="1"/>
  <c r="D1213" i="1"/>
  <c r="G1213" i="1" s="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C1165" i="1"/>
  <c r="H1164" i="1"/>
  <c r="G1164" i="1"/>
  <c r="D1164" i="1"/>
  <c r="C1164" i="1"/>
  <c r="D1163" i="1"/>
  <c r="C1163" i="1"/>
  <c r="H1163" i="1" s="1"/>
  <c r="H1162" i="1"/>
  <c r="G1162" i="1"/>
  <c r="D1162" i="1"/>
  <c r="C1162" i="1"/>
  <c r="H1161" i="1"/>
  <c r="G1161" i="1"/>
  <c r="D1161" i="1"/>
  <c r="C1161" i="1"/>
  <c r="H1160" i="1"/>
  <c r="D1160" i="1"/>
  <c r="C1160" i="1"/>
  <c r="G1160" i="1" s="1"/>
  <c r="H1159" i="1"/>
  <c r="D1159" i="1"/>
  <c r="C1159" i="1"/>
  <c r="G1159" i="1" s="1"/>
  <c r="H1158" i="1"/>
  <c r="G1158" i="1"/>
  <c r="D1158" i="1"/>
  <c r="C1158" i="1"/>
  <c r="D1157" i="1"/>
  <c r="D1156" i="1"/>
  <c r="H1156" i="1" s="1"/>
  <c r="C1156" i="1"/>
  <c r="H1155" i="1"/>
  <c r="G1155" i="1"/>
  <c r="D1155" i="1"/>
  <c r="C1155" i="1"/>
  <c r="D1154" i="1"/>
  <c r="H1151" i="1"/>
  <c r="G1151" i="1"/>
  <c r="D1151" i="1"/>
  <c r="C1151" i="1"/>
  <c r="D1150" i="1"/>
  <c r="C1150" i="1"/>
  <c r="H1150" i="1" s="1"/>
  <c r="D1149" i="1"/>
  <c r="C1149" i="1"/>
  <c r="H1149" i="1" s="1"/>
  <c r="D1148" i="1"/>
  <c r="C1148" i="1"/>
  <c r="H1148" i="1" s="1"/>
  <c r="H1147" i="1"/>
  <c r="G1147" i="1"/>
  <c r="D1147" i="1"/>
  <c r="C1147" i="1"/>
  <c r="H1146" i="1"/>
  <c r="G1146" i="1"/>
  <c r="D1146" i="1"/>
  <c r="C1146" i="1"/>
  <c r="H1145" i="1"/>
  <c r="G1145" i="1"/>
  <c r="D1145" i="1"/>
  <c r="C1145" i="1"/>
  <c r="G1144" i="1"/>
  <c r="D1144" i="1"/>
  <c r="C1144" i="1"/>
  <c r="H1144" i="1" s="1"/>
  <c r="H1143" i="1"/>
  <c r="G1143" i="1"/>
  <c r="D1143" i="1"/>
  <c r="C1143" i="1"/>
  <c r="D1142" i="1"/>
  <c r="G1142" i="1" s="1"/>
  <c r="C1142" i="1"/>
  <c r="D1141" i="1"/>
  <c r="G1141" i="1" s="1"/>
  <c r="C1141" i="1"/>
  <c r="D1140" i="1"/>
  <c r="G1140" i="1" s="1"/>
  <c r="C1140" i="1"/>
  <c r="D1139" i="1"/>
  <c r="G1139" i="1" s="1"/>
  <c r="C1139" i="1"/>
  <c r="D1138" i="1"/>
  <c r="C1138"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G1114" i="1"/>
  <c r="D1114" i="1"/>
  <c r="C1114" i="1"/>
  <c r="H1114" i="1" s="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3" i="1"/>
  <c r="G1063" i="1"/>
  <c r="D1063" i="1"/>
  <c r="C1063" i="1"/>
  <c r="D1062" i="1"/>
  <c r="C1062" i="1"/>
  <c r="D1061" i="1"/>
  <c r="C1061" i="1"/>
  <c r="H1060" i="1"/>
  <c r="G1060" i="1"/>
  <c r="D1060" i="1"/>
  <c r="C1060" i="1"/>
  <c r="H1059" i="1"/>
  <c r="G1059" i="1"/>
  <c r="D1059" i="1"/>
  <c r="C1059" i="1"/>
  <c r="G1058" i="1"/>
  <c r="D1058" i="1"/>
  <c r="C1058" i="1"/>
  <c r="H1058" i="1" s="1"/>
  <c r="H1055" i="1"/>
  <c r="G1055" i="1"/>
  <c r="D1055" i="1"/>
  <c r="C1055" i="1"/>
  <c r="D1054" i="1"/>
  <c r="G1054" i="1" s="1"/>
  <c r="C1054" i="1"/>
  <c r="H1053" i="1"/>
  <c r="G1053" i="1"/>
  <c r="D1053" i="1"/>
  <c r="C1053" i="1"/>
  <c r="D1052" i="1"/>
  <c r="H1052" i="1" s="1"/>
  <c r="C1052" i="1"/>
  <c r="H1051" i="1"/>
  <c r="G1051" i="1"/>
  <c r="D1051" i="1"/>
  <c r="C1051" i="1"/>
  <c r="D1050" i="1"/>
  <c r="G1050" i="1" s="1"/>
  <c r="C1050" i="1"/>
  <c r="H1050" i="1" s="1"/>
  <c r="H1049" i="1"/>
  <c r="G1049" i="1"/>
  <c r="D1049" i="1"/>
  <c r="C1049" i="1"/>
  <c r="G1048" i="1"/>
  <c r="D1048" i="1"/>
  <c r="C1048" i="1"/>
  <c r="H1048" i="1" s="1"/>
  <c r="C1047" i="1"/>
  <c r="H1045" i="1"/>
  <c r="G1045" i="1"/>
  <c r="D1045" i="1"/>
  <c r="C1045" i="1"/>
  <c r="H1044" i="1"/>
  <c r="G1044" i="1"/>
  <c r="D1044" i="1"/>
  <c r="C1044" i="1"/>
  <c r="H1043" i="1"/>
  <c r="G1043" i="1"/>
  <c r="D1043" i="1"/>
  <c r="C1043" i="1"/>
  <c r="D1042" i="1"/>
  <c r="H1042" i="1" s="1"/>
  <c r="C1042" i="1"/>
  <c r="G1042" i="1" s="1"/>
  <c r="D1041" i="1"/>
  <c r="H1041" i="1" s="1"/>
  <c r="C1041" i="1"/>
  <c r="H1040" i="1"/>
  <c r="G1040" i="1"/>
  <c r="D1040" i="1"/>
  <c r="C1040" i="1"/>
  <c r="H1039" i="1"/>
  <c r="G1039" i="1"/>
  <c r="D1039" i="1"/>
  <c r="C1039" i="1"/>
  <c r="H1038" i="1"/>
  <c r="G1038" i="1"/>
  <c r="D1038" i="1"/>
  <c r="C1038" i="1"/>
  <c r="H1037" i="1"/>
  <c r="G1037" i="1"/>
  <c r="D1037" i="1"/>
  <c r="C1037" i="1"/>
  <c r="H1036" i="1"/>
  <c r="D1036" i="1"/>
  <c r="G1036" i="1" s="1"/>
  <c r="C1036" i="1"/>
  <c r="D1035" i="1"/>
  <c r="C1035" i="1"/>
  <c r="D1034" i="1"/>
  <c r="C1034" i="1"/>
  <c r="D1033" i="1"/>
  <c r="C1033" i="1"/>
  <c r="D1032" i="1"/>
  <c r="C1032" i="1"/>
  <c r="H1031" i="1"/>
  <c r="G1031" i="1"/>
  <c r="D1031" i="1"/>
  <c r="C1031" i="1"/>
  <c r="D1030" i="1"/>
  <c r="C1030" i="1"/>
  <c r="H1029" i="1"/>
  <c r="G1029" i="1"/>
  <c r="D1029" i="1"/>
  <c r="C1029" i="1"/>
  <c r="D1028" i="1"/>
  <c r="C1028" i="1"/>
  <c r="H1027" i="1"/>
  <c r="G1027" i="1"/>
  <c r="D1027" i="1"/>
  <c r="C1027" i="1"/>
  <c r="H1026" i="1"/>
  <c r="G1026" i="1"/>
  <c r="D1026" i="1"/>
  <c r="C1026" i="1"/>
  <c r="D1025" i="1"/>
  <c r="C1025" i="1"/>
  <c r="H1025" i="1" s="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C1015" i="1"/>
  <c r="H1015" i="1" s="1"/>
  <c r="D1014" i="1"/>
  <c r="C1014" i="1"/>
  <c r="D1013" i="1"/>
  <c r="C1013" i="1"/>
  <c r="H1013" i="1" s="1"/>
  <c r="D1012" i="1"/>
  <c r="C1012" i="1"/>
  <c r="H1011" i="1"/>
  <c r="G1011" i="1"/>
  <c r="D1011" i="1"/>
  <c r="C1011" i="1"/>
  <c r="H1010" i="1"/>
  <c r="G1010" i="1"/>
  <c r="D1010" i="1"/>
  <c r="C1010" i="1"/>
  <c r="H1009" i="1"/>
  <c r="G1009" i="1"/>
  <c r="D1009" i="1"/>
  <c r="C1009" i="1"/>
  <c r="D1008" i="1"/>
  <c r="C1008" i="1"/>
  <c r="H1008" i="1" s="1"/>
  <c r="D1007" i="1"/>
  <c r="C1007" i="1"/>
  <c r="D1006" i="1"/>
  <c r="C1006" i="1"/>
  <c r="H1006" i="1" s="1"/>
  <c r="H1005" i="1"/>
  <c r="G1005" i="1"/>
  <c r="D1005" i="1"/>
  <c r="C1005" i="1"/>
  <c r="D1004" i="1"/>
  <c r="C1004" i="1"/>
  <c r="H1004" i="1" s="1"/>
  <c r="D1003" i="1"/>
  <c r="C1003" i="1"/>
  <c r="H1003" i="1" s="1"/>
  <c r="D1002" i="1"/>
  <c r="C1002" i="1"/>
  <c r="H1002" i="1" s="1"/>
  <c r="D1001" i="1"/>
  <c r="C1001" i="1"/>
  <c r="H1001" i="1" s="1"/>
  <c r="D1000" i="1"/>
  <c r="C1000" i="1"/>
  <c r="D999" i="1"/>
  <c r="C999" i="1"/>
  <c r="H999" i="1" s="1"/>
  <c r="D998" i="1"/>
  <c r="C998" i="1"/>
  <c r="D997" i="1"/>
  <c r="D996" i="1"/>
  <c r="C996" i="1"/>
  <c r="D995" i="1"/>
  <c r="C995" i="1"/>
  <c r="D994" i="1"/>
  <c r="C994" i="1"/>
  <c r="D993" i="1"/>
  <c r="C993" i="1"/>
  <c r="D992" i="1"/>
  <c r="C992" i="1"/>
  <c r="C991" i="1"/>
  <c r="D989" i="1"/>
  <c r="H989" i="1" s="1"/>
  <c r="C989" i="1"/>
  <c r="H988" i="1"/>
  <c r="D988" i="1"/>
  <c r="C988"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G948" i="1"/>
  <c r="D948" i="1"/>
  <c r="C948" i="1"/>
  <c r="H948" i="1" s="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G812" i="1"/>
  <c r="D812" i="1"/>
  <c r="C812" i="1"/>
  <c r="H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G735" i="1" s="1"/>
  <c r="C735" i="1"/>
  <c r="H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D716" i="1"/>
  <c r="G716" i="1" s="1"/>
  <c r="C716" i="1"/>
  <c r="H716" i="1" s="1"/>
  <c r="G715" i="1"/>
  <c r="D715" i="1"/>
  <c r="C715" i="1"/>
  <c r="H715" i="1" s="1"/>
  <c r="H714" i="1"/>
  <c r="G714" i="1"/>
  <c r="D714" i="1"/>
  <c r="C714" i="1"/>
  <c r="H713" i="1"/>
  <c r="G713" i="1"/>
  <c r="D713" i="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D705" i="1"/>
  <c r="G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G671" i="1" s="1"/>
  <c r="D670" i="1"/>
  <c r="H670" i="1" s="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G662" i="1" s="1"/>
  <c r="C662" i="1"/>
  <c r="H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D644" i="1"/>
  <c r="G644" i="1" s="1"/>
  <c r="C644" i="1"/>
  <c r="H644" i="1" s="1"/>
  <c r="D643" i="1"/>
  <c r="C643" i="1"/>
  <c r="H642" i="1"/>
  <c r="D642" i="1"/>
  <c r="C642" i="1"/>
  <c r="D641" i="1"/>
  <c r="C641" i="1"/>
  <c r="H641" i="1" s="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D607" i="1"/>
  <c r="H607" i="1" s="1"/>
  <c r="C607" i="1"/>
  <c r="H605" i="1"/>
  <c r="G605" i="1"/>
  <c r="D605" i="1"/>
  <c r="C605" i="1"/>
  <c r="H604" i="1"/>
  <c r="G604" i="1"/>
  <c r="D604" i="1"/>
  <c r="C604" i="1"/>
  <c r="H603" i="1"/>
  <c r="G603" i="1"/>
  <c r="D603" i="1"/>
  <c r="C603" i="1"/>
  <c r="H602" i="1"/>
  <c r="G602" i="1"/>
  <c r="D602" i="1"/>
  <c r="C602" i="1"/>
  <c r="H601" i="1"/>
  <c r="G601" i="1"/>
  <c r="D601" i="1"/>
  <c r="C601" i="1"/>
  <c r="D600" i="1"/>
  <c r="G600" i="1" s="1"/>
  <c r="C600"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C411" i="1"/>
  <c r="D406" i="1"/>
  <c r="G406" i="1" s="1"/>
  <c r="C406" i="1"/>
  <c r="H405" i="1"/>
  <c r="G405" i="1"/>
  <c r="D405" i="1"/>
  <c r="C405" i="1"/>
  <c r="D404" i="1"/>
  <c r="G404" i="1" s="1"/>
  <c r="C404" i="1"/>
  <c r="H401" i="1"/>
  <c r="G401" i="1"/>
  <c r="D401" i="1"/>
  <c r="C401" i="1"/>
  <c r="H400" i="1"/>
  <c r="G400" i="1"/>
  <c r="D400" i="1"/>
  <c r="C400" i="1"/>
  <c r="H399" i="1"/>
  <c r="G399" i="1"/>
  <c r="D399" i="1"/>
  <c r="C399" i="1"/>
  <c r="G398" i="1"/>
  <c r="D398" i="1"/>
  <c r="C398"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G388" i="1" s="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G379"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D369" i="1"/>
  <c r="C369" i="1"/>
  <c r="G369" i="1" s="1"/>
  <c r="D368" i="1"/>
  <c r="H368" i="1" s="1"/>
  <c r="C368" i="1"/>
  <c r="D367" i="1"/>
  <c r="H367" i="1" s="1"/>
  <c r="C367" i="1"/>
  <c r="G367" i="1" s="1"/>
  <c r="H366" i="1"/>
  <c r="D366" i="1"/>
  <c r="C366" i="1"/>
  <c r="D365" i="1"/>
  <c r="C365" i="1"/>
  <c r="H365"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G308"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D292" i="1"/>
  <c r="C292" i="1"/>
  <c r="D291" i="1"/>
  <c r="C291" i="1"/>
  <c r="D290" i="1"/>
  <c r="H290" i="1" s="1"/>
  <c r="C290" i="1"/>
  <c r="D289" i="1"/>
  <c r="G289" i="1" s="1"/>
  <c r="C289" i="1"/>
  <c r="H289" i="1" s="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D273" i="1"/>
  <c r="G273" i="1" s="1"/>
  <c r="C273" i="1"/>
  <c r="H272" i="1"/>
  <c r="G272" i="1"/>
  <c r="D272" i="1"/>
  <c r="C272" i="1"/>
  <c r="H271" i="1"/>
  <c r="G271" i="1"/>
  <c r="D271" i="1"/>
  <c r="C271" i="1"/>
  <c r="D270" i="1"/>
  <c r="H270" i="1" s="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D256" i="1"/>
  <c r="C256" i="1"/>
  <c r="H256" i="1" s="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C215" i="1"/>
  <c r="H214" i="1"/>
  <c r="G214" i="1"/>
  <c r="D214" i="1"/>
  <c r="C214" i="1"/>
  <c r="H213" i="1"/>
  <c r="G213" i="1"/>
  <c r="D213" i="1"/>
  <c r="C213" i="1"/>
  <c r="H212" i="1"/>
  <c r="G212" i="1"/>
  <c r="D212" i="1"/>
  <c r="C212" i="1"/>
  <c r="C211" i="1"/>
  <c r="D210" i="1"/>
  <c r="C210" i="1"/>
  <c r="H210" i="1" s="1"/>
  <c r="D209" i="1"/>
  <c r="C209" i="1"/>
  <c r="D208" i="1"/>
  <c r="C208" i="1"/>
  <c r="H208" i="1" s="1"/>
  <c r="G207" i="1"/>
  <c r="D207" i="1"/>
  <c r="C207" i="1"/>
  <c r="D206" i="1"/>
  <c r="H205" i="1"/>
  <c r="G205" i="1"/>
  <c r="D205" i="1"/>
  <c r="C205" i="1"/>
  <c r="H204" i="1"/>
  <c r="G204" i="1"/>
  <c r="D204" i="1"/>
  <c r="C204" i="1"/>
  <c r="H203" i="1"/>
  <c r="G203" i="1"/>
  <c r="D203" i="1"/>
  <c r="C203" i="1"/>
  <c r="H202" i="1"/>
  <c r="G202" i="1"/>
  <c r="D202" i="1"/>
  <c r="C202" i="1"/>
  <c r="G201" i="1"/>
  <c r="D201" i="1"/>
  <c r="C201" i="1"/>
  <c r="H201" i="1" s="1"/>
  <c r="H200" i="1"/>
  <c r="G200" i="1"/>
  <c r="D200" i="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G189" i="1" s="1"/>
  <c r="D188" i="1"/>
  <c r="H188" i="1" s="1"/>
  <c r="C188" i="1"/>
  <c r="G188" i="1" s="1"/>
  <c r="H187" i="1"/>
  <c r="G187" i="1"/>
  <c r="D187" i="1"/>
  <c r="C187" i="1"/>
  <c r="D186" i="1"/>
  <c r="C186" i="1"/>
  <c r="H186" i="1" s="1"/>
  <c r="D185" i="1"/>
  <c r="C185" i="1"/>
  <c r="H185" i="1" s="1"/>
  <c r="D183" i="1"/>
  <c r="C183" i="1"/>
  <c r="H183" i="1" s="1"/>
  <c r="H182" i="1"/>
  <c r="D182" i="1"/>
  <c r="G182" i="1" s="1"/>
  <c r="C182" i="1"/>
  <c r="D181" i="1"/>
  <c r="G181" i="1" s="1"/>
  <c r="C181" i="1"/>
  <c r="D180" i="1"/>
  <c r="G180" i="1" s="1"/>
  <c r="C180" i="1"/>
  <c r="H179" i="1"/>
  <c r="D179" i="1"/>
  <c r="C179" i="1"/>
  <c r="G179" i="1" s="1"/>
  <c r="D178" i="1"/>
  <c r="H178" i="1" s="1"/>
  <c r="C178" i="1"/>
  <c r="D177" i="1"/>
  <c r="H177" i="1" s="1"/>
  <c r="C177" i="1"/>
  <c r="G177" i="1" s="1"/>
  <c r="H176" i="1"/>
  <c r="D176" i="1"/>
  <c r="G176" i="1" s="1"/>
  <c r="C176" i="1"/>
  <c r="H175" i="1"/>
  <c r="D175" i="1"/>
  <c r="C175" i="1"/>
  <c r="G175" i="1" s="1"/>
  <c r="D174" i="1"/>
  <c r="C174" i="1"/>
  <c r="H174" i="1" s="1"/>
  <c r="D172" i="1"/>
  <c r="C172" i="1"/>
  <c r="H172" i="1" s="1"/>
  <c r="H171" i="1"/>
  <c r="G171" i="1"/>
  <c r="D171" i="1"/>
  <c r="C171" i="1"/>
  <c r="D170" i="1"/>
  <c r="C170" i="1"/>
  <c r="D169" i="1"/>
  <c r="C169" i="1"/>
  <c r="H169" i="1" s="1"/>
  <c r="D168" i="1"/>
  <c r="C168" i="1"/>
  <c r="D167" i="1"/>
  <c r="C167" i="1"/>
  <c r="H167" i="1" s="1"/>
  <c r="D166" i="1"/>
  <c r="C166" i="1"/>
  <c r="D165" i="1"/>
  <c r="C165" i="1"/>
  <c r="H165" i="1" s="1"/>
  <c r="D164" i="1"/>
  <c r="C164" i="1"/>
  <c r="H164" i="1" s="1"/>
  <c r="D163" i="1"/>
  <c r="C163" i="1"/>
  <c r="H163" i="1" s="1"/>
  <c r="D162" i="1"/>
  <c r="C162" i="1"/>
  <c r="D161" i="1"/>
  <c r="C161" i="1"/>
  <c r="H161" i="1" s="1"/>
  <c r="D160" i="1"/>
  <c r="D158" i="1"/>
  <c r="G158" i="1" s="1"/>
  <c r="C158" i="1"/>
  <c r="D157" i="1"/>
  <c r="G157" i="1" s="1"/>
  <c r="C157" i="1"/>
  <c r="H157" i="1" s="1"/>
  <c r="H156" i="1"/>
  <c r="D156" i="1"/>
  <c r="G156" i="1" s="1"/>
  <c r="C156" i="1"/>
  <c r="C155" i="1"/>
  <c r="H154" i="1"/>
  <c r="D154" i="1"/>
  <c r="G154" i="1" s="1"/>
  <c r="C154" i="1"/>
  <c r="H153" i="1"/>
  <c r="D153" i="1"/>
  <c r="C153" i="1"/>
  <c r="D152" i="1"/>
  <c r="H152" i="1" s="1"/>
  <c r="C152" i="1"/>
  <c r="H151" i="1"/>
  <c r="G151" i="1"/>
  <c r="D151" i="1"/>
  <c r="C151" i="1"/>
  <c r="D150" i="1"/>
  <c r="H150" i="1" s="1"/>
  <c r="C150" i="1"/>
  <c r="G150" i="1" s="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D134" i="1"/>
  <c r="C134" i="1"/>
  <c r="D133" i="1"/>
  <c r="H133" i="1" s="1"/>
  <c r="C133" i="1"/>
  <c r="D132" i="1"/>
  <c r="H132" i="1" s="1"/>
  <c r="C132" i="1"/>
  <c r="G132" i="1" s="1"/>
  <c r="D131" i="1"/>
  <c r="H131" i="1" s="1"/>
  <c r="C131" i="1"/>
  <c r="G131" i="1" s="1"/>
  <c r="C130" i="1"/>
  <c r="H128" i="1"/>
  <c r="G128" i="1"/>
  <c r="D128" i="1"/>
  <c r="C128" i="1"/>
  <c r="H127" i="1"/>
  <c r="G127" i="1"/>
  <c r="D127" i="1"/>
  <c r="C127" i="1"/>
  <c r="D126" i="1"/>
  <c r="C126" i="1"/>
  <c r="D125" i="1"/>
  <c r="C125" i="1"/>
  <c r="H125" i="1" s="1"/>
  <c r="C124" i="1"/>
  <c r="D123" i="1"/>
  <c r="C123" i="1"/>
  <c r="H122" i="1"/>
  <c r="G122" i="1"/>
  <c r="D122" i="1"/>
  <c r="C122" i="1"/>
  <c r="D121" i="1"/>
  <c r="C121" i="1"/>
  <c r="H119" i="1"/>
  <c r="G119" i="1"/>
  <c r="D119" i="1"/>
  <c r="C119" i="1"/>
  <c r="H118" i="1"/>
  <c r="G118" i="1"/>
  <c r="D118" i="1"/>
  <c r="C118" i="1"/>
  <c r="H117" i="1"/>
  <c r="G117" i="1"/>
  <c r="D117" i="1"/>
  <c r="C117" i="1"/>
  <c r="D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D86" i="1"/>
  <c r="H86" i="1" s="1"/>
  <c r="C86" i="1"/>
  <c r="H85" i="1"/>
  <c r="G85" i="1"/>
  <c r="D85" i="1"/>
  <c r="C85" i="1"/>
  <c r="H84" i="1"/>
  <c r="G84" i="1"/>
  <c r="D84" i="1"/>
  <c r="C84" i="1"/>
  <c r="D83" i="1"/>
  <c r="C83" i="1"/>
  <c r="H83" i="1" s="1"/>
  <c r="D82" i="1"/>
  <c r="C82" i="1"/>
  <c r="D81" i="1"/>
  <c r="C81" i="1"/>
  <c r="H81" i="1" s="1"/>
  <c r="G80" i="1"/>
  <c r="D80" i="1"/>
  <c r="C80" i="1"/>
  <c r="H80" i="1" s="1"/>
  <c r="C79" i="1"/>
  <c r="H77" i="1"/>
  <c r="G77" i="1"/>
  <c r="D77" i="1"/>
  <c r="C77" i="1"/>
  <c r="D76" i="1"/>
  <c r="C76" i="1"/>
  <c r="D75" i="1"/>
  <c r="G75" i="1" s="1"/>
  <c r="C75" i="1"/>
  <c r="D74" i="1"/>
  <c r="C74" i="1"/>
  <c r="H74" i="1" s="1"/>
  <c r="C73" i="1"/>
  <c r="H72" i="1"/>
  <c r="G72" i="1"/>
  <c r="D72" i="1"/>
  <c r="C72" i="1"/>
  <c r="H71" i="1"/>
  <c r="G71" i="1"/>
  <c r="D71" i="1"/>
  <c r="C71" i="1"/>
  <c r="H70" i="1"/>
  <c r="G70" i="1"/>
  <c r="D70" i="1"/>
  <c r="C70" i="1"/>
  <c r="H69" i="1"/>
  <c r="G69" i="1"/>
  <c r="D69" i="1"/>
  <c r="C69" i="1"/>
  <c r="H68" i="1"/>
  <c r="G68" i="1"/>
  <c r="D68" i="1"/>
  <c r="C68" i="1"/>
  <c r="C67" i="1"/>
  <c r="D66" i="1"/>
  <c r="G66" i="1" s="1"/>
  <c r="C66" i="1"/>
  <c r="D65" i="1"/>
  <c r="C65" i="1"/>
  <c r="D64" i="1"/>
  <c r="C64" i="1"/>
  <c r="H63" i="1"/>
  <c r="G63" i="1"/>
  <c r="D63" i="1"/>
  <c r="C63" i="1"/>
  <c r="H62" i="1"/>
  <c r="G62" i="1"/>
  <c r="D62" i="1"/>
  <c r="C62" i="1"/>
  <c r="H61" i="1"/>
  <c r="G61" i="1"/>
  <c r="D61" i="1"/>
  <c r="C61" i="1"/>
  <c r="H60" i="1"/>
  <c r="G60" i="1"/>
  <c r="D60" i="1"/>
  <c r="C60" i="1"/>
  <c r="D59" i="1"/>
  <c r="C59" i="1"/>
  <c r="H59" i="1" s="1"/>
  <c r="D58" i="1"/>
  <c r="C58" i="1"/>
  <c r="H57" i="1"/>
  <c r="G57" i="1"/>
  <c r="D57" i="1"/>
  <c r="C57" i="1"/>
  <c r="H56" i="1"/>
  <c r="G56" i="1"/>
  <c r="D56" i="1"/>
  <c r="C56" i="1"/>
  <c r="H55" i="1"/>
  <c r="G55" i="1"/>
  <c r="D55" i="1"/>
  <c r="C55" i="1"/>
  <c r="D54" i="1"/>
  <c r="H54" i="1" s="1"/>
  <c r="C54" i="1"/>
  <c r="D53" i="1"/>
  <c r="G53" i="1" s="1"/>
  <c r="C53" i="1"/>
  <c r="H52" i="1"/>
  <c r="G52" i="1"/>
  <c r="D52" i="1"/>
  <c r="C52" i="1"/>
  <c r="H51" i="1"/>
  <c r="G51" i="1"/>
  <c r="D51" i="1"/>
  <c r="C51"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D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49" i="1" l="1"/>
  <c r="G647" i="1"/>
  <c r="E22" i="9"/>
  <c r="B22" i="9" s="1"/>
  <c r="F214" i="9"/>
  <c r="B214" i="9" s="1"/>
  <c r="D22" i="7"/>
  <c r="H1438" i="1"/>
  <c r="E6" i="7"/>
  <c r="D1437" i="1" s="1"/>
  <c r="G1437" i="1" s="1"/>
  <c r="H1437" i="1"/>
  <c r="G1438" i="1"/>
  <c r="H1580" i="1"/>
  <c r="G1579" i="1"/>
  <c r="G1565" i="1"/>
  <c r="H1565" i="1"/>
  <c r="H1569" i="1"/>
  <c r="G1532" i="1"/>
  <c r="G1531" i="1"/>
  <c r="H1508" i="1"/>
  <c r="H1504" i="1"/>
  <c r="C1501" i="1"/>
  <c r="G1503" i="1"/>
  <c r="H1499" i="1"/>
  <c r="G1499" i="1"/>
  <c r="G1511" i="1"/>
  <c r="G1515" i="1"/>
  <c r="H1493" i="1"/>
  <c r="H1497" i="1"/>
  <c r="G1492" i="1"/>
  <c r="H1489" i="1"/>
  <c r="H1485" i="1"/>
  <c r="G1484" i="1"/>
  <c r="C1483" i="1"/>
  <c r="F99" i="6"/>
  <c r="H1395" i="1"/>
  <c r="F89" i="6"/>
  <c r="G1273" i="1"/>
  <c r="H1271" i="1"/>
  <c r="H1265" i="1"/>
  <c r="H1264" i="1"/>
  <c r="H1241" i="1"/>
  <c r="G1240" i="1"/>
  <c r="G1243" i="1"/>
  <c r="G1229" i="1"/>
  <c r="E280" i="9"/>
  <c r="B280" i="9" s="1"/>
  <c r="F170" i="5"/>
  <c r="H1141" i="1"/>
  <c r="H1139" i="1"/>
  <c r="H66" i="1"/>
  <c r="H65" i="1"/>
  <c r="H406" i="1"/>
  <c r="H291" i="1"/>
  <c r="E644" i="4"/>
  <c r="D638" i="1" s="1"/>
  <c r="F128" i="4"/>
  <c r="H123" i="1"/>
  <c r="F83" i="4"/>
  <c r="E26" i="9"/>
  <c r="B26" i="9" s="1"/>
  <c r="G632" i="1"/>
  <c r="H404" i="1"/>
  <c r="D412" i="1"/>
  <c r="H292" i="1"/>
  <c r="G290" i="1"/>
  <c r="F418" i="4"/>
  <c r="H413" i="1"/>
  <c r="E643" i="4"/>
  <c r="D637" i="1" s="1"/>
  <c r="G411" i="1"/>
  <c r="E273" i="9"/>
  <c r="B273" i="9" s="1"/>
  <c r="H947" i="1"/>
  <c r="G719" i="1"/>
  <c r="E46" i="9"/>
  <c r="B46" i="9" s="1"/>
  <c r="G718" i="1"/>
  <c r="E43" i="9"/>
  <c r="B43" i="9" s="1"/>
  <c r="G711" i="1"/>
  <c r="G710" i="1"/>
  <c r="G709" i="1"/>
  <c r="E39" i="9"/>
  <c r="B39" i="9" s="1"/>
  <c r="H705" i="1"/>
  <c r="G703" i="1"/>
  <c r="F216" i="9"/>
  <c r="B216" i="9" s="1"/>
  <c r="E30" i="9"/>
  <c r="B30" i="9" s="1"/>
  <c r="G670" i="1"/>
  <c r="G669" i="1"/>
  <c r="E27" i="9"/>
  <c r="H643" i="1"/>
  <c r="G642" i="1"/>
  <c r="G645" i="1"/>
  <c r="F652" i="4"/>
  <c r="E593" i="4"/>
  <c r="D587" i="1" s="1"/>
  <c r="G607" i="1"/>
  <c r="D599" i="1"/>
  <c r="H600" i="1"/>
  <c r="H496" i="1"/>
  <c r="G496" i="1"/>
  <c r="E107" i="9"/>
  <c r="B107" i="9" s="1"/>
  <c r="G472" i="1"/>
  <c r="H472" i="1"/>
  <c r="H398" i="1"/>
  <c r="H397" i="1"/>
  <c r="G386" i="1"/>
  <c r="F391" i="4"/>
  <c r="G378" i="1"/>
  <c r="F383" i="4"/>
  <c r="G371" i="1"/>
  <c r="G368" i="1"/>
  <c r="G366" i="1"/>
  <c r="H364" i="1"/>
  <c r="F369" i="4"/>
  <c r="E124" i="4"/>
  <c r="D120" i="1" s="1"/>
  <c r="G86" i="1"/>
  <c r="B215" i="9"/>
  <c r="G190" i="1"/>
  <c r="H273" i="1"/>
  <c r="H269" i="1"/>
  <c r="G270" i="1"/>
  <c r="F263" i="4"/>
  <c r="F273" i="4"/>
  <c r="E263" i="4"/>
  <c r="D259" i="1" s="1"/>
  <c r="G259" i="1" s="1"/>
  <c r="E67" i="9"/>
  <c r="B67" i="9" s="1"/>
  <c r="F224" i="9"/>
  <c r="B224" i="9" s="1"/>
  <c r="H209" i="1"/>
  <c r="H207" i="1"/>
  <c r="E196" i="4"/>
  <c r="D192" i="1" s="1"/>
  <c r="H198" i="1"/>
  <c r="F202" i="4"/>
  <c r="G191" i="1"/>
  <c r="E163" i="4"/>
  <c r="D159" i="1" s="1"/>
  <c r="F188" i="4"/>
  <c r="F220" i="9"/>
  <c r="B220" i="9" s="1"/>
  <c r="E44" i="9"/>
  <c r="B44" i="9" s="1"/>
  <c r="H181" i="1"/>
  <c r="H180" i="1"/>
  <c r="E42" i="9"/>
  <c r="B42" i="9" s="1"/>
  <c r="F218" i="9"/>
  <c r="G178" i="1"/>
  <c r="D173" i="1"/>
  <c r="F177" i="4"/>
  <c r="H170" i="1"/>
  <c r="H168" i="1"/>
  <c r="F169" i="4"/>
  <c r="H166" i="1"/>
  <c r="H162" i="1"/>
  <c r="E40" i="9"/>
  <c r="B40" i="9" s="1"/>
  <c r="H158" i="1"/>
  <c r="G155" i="1"/>
  <c r="H155" i="1"/>
  <c r="E152" i="4"/>
  <c r="F159" i="4"/>
  <c r="G153" i="1"/>
  <c r="G152" i="1"/>
  <c r="H134" i="1"/>
  <c r="D130" i="1"/>
  <c r="H130" i="1" s="1"/>
  <c r="G133" i="1"/>
  <c r="G130" i="1"/>
  <c r="H126" i="1"/>
  <c r="H124" i="1"/>
  <c r="H121" i="1"/>
  <c r="H108" i="1"/>
  <c r="E106" i="4"/>
  <c r="D102" i="1" s="1"/>
  <c r="F112" i="4"/>
  <c r="H82" i="1"/>
  <c r="H76" i="1"/>
  <c r="H75" i="1"/>
  <c r="H73" i="1"/>
  <c r="F77" i="4"/>
  <c r="H64" i="1"/>
  <c r="F68" i="4"/>
  <c r="F62" i="4"/>
  <c r="H58" i="1"/>
  <c r="G54" i="1"/>
  <c r="G50" i="1"/>
  <c r="H53" i="1"/>
  <c r="H1262" i="1"/>
  <c r="H1245" i="1"/>
  <c r="H1244" i="1"/>
  <c r="G1237" i="1"/>
  <c r="H1232" i="1"/>
  <c r="F250" i="5"/>
  <c r="G1223" i="1"/>
  <c r="G1225" i="1"/>
  <c r="F242" i="5"/>
  <c r="E238" i="5"/>
  <c r="H1213" i="1"/>
  <c r="H1192" i="1"/>
  <c r="H292" i="9"/>
  <c r="D1183" i="1"/>
  <c r="H1189" i="1"/>
  <c r="H1166" i="1"/>
  <c r="H1165" i="1"/>
  <c r="F180" i="5"/>
  <c r="G1156" i="1"/>
  <c r="G1052" i="1"/>
  <c r="H1142" i="1"/>
  <c r="F164" i="5"/>
  <c r="H1140" i="1"/>
  <c r="E285" i="9"/>
  <c r="B285" i="9" s="1"/>
  <c r="H1138" i="1"/>
  <c r="H1137" i="1"/>
  <c r="G1103" i="1"/>
  <c r="H1097" i="1"/>
  <c r="H1064" i="1"/>
  <c r="H1062" i="1"/>
  <c r="H1061" i="1"/>
  <c r="D1057" i="1"/>
  <c r="F79" i="5"/>
  <c r="H1054" i="1"/>
  <c r="F69" i="5"/>
  <c r="H1047" i="1"/>
  <c r="G1041" i="1"/>
  <c r="H1034" i="1"/>
  <c r="H1035" i="1"/>
  <c r="H1033" i="1"/>
  <c r="H1032" i="1"/>
  <c r="H1030" i="1"/>
  <c r="H1023" i="1"/>
  <c r="H1028" i="1"/>
  <c r="E12" i="5"/>
  <c r="E7" i="5" s="1"/>
  <c r="D985" i="1" s="1"/>
  <c r="H1014" i="1"/>
  <c r="H1012" i="1"/>
  <c r="F29" i="5"/>
  <c r="H1007" i="1"/>
  <c r="H1000" i="1"/>
  <c r="F19" i="5"/>
  <c r="H998" i="1"/>
  <c r="H996" i="1"/>
  <c r="H995" i="1"/>
  <c r="H994" i="1"/>
  <c r="H993" i="1"/>
  <c r="D991" i="1"/>
  <c r="H991" i="1" s="1"/>
  <c r="H992" i="1"/>
  <c r="F13" i="5"/>
  <c r="G989" i="1"/>
  <c r="G988" i="1"/>
  <c r="H987" i="1"/>
  <c r="D644" i="4"/>
  <c r="F644" i="4" s="1"/>
  <c r="G292" i="1"/>
  <c r="G291" i="1"/>
  <c r="G413" i="1"/>
  <c r="C412" i="1"/>
  <c r="C638" i="1"/>
  <c r="D643" i="4"/>
  <c r="F417" i="4"/>
  <c r="G641" i="1"/>
  <c r="G1393" i="1"/>
  <c r="G1285" i="1"/>
  <c r="G1278" i="1"/>
  <c r="G1274" i="1"/>
  <c r="G1269" i="1"/>
  <c r="G1266" i="1"/>
  <c r="G1265" i="1"/>
  <c r="G1264" i="1"/>
  <c r="G1262" i="1"/>
  <c r="G1247" i="1"/>
  <c r="G1245" i="1"/>
  <c r="G1244" i="1"/>
  <c r="G1242" i="1"/>
  <c r="G1241" i="1"/>
  <c r="C1236" i="1"/>
  <c r="C1227" i="1"/>
  <c r="H1227" i="1" s="1"/>
  <c r="D245" i="5"/>
  <c r="C1222" i="1" s="1"/>
  <c r="G1227" i="1"/>
  <c r="G1228" i="1"/>
  <c r="D238" i="5"/>
  <c r="C1219" i="1"/>
  <c r="F239" i="5"/>
  <c r="H1216" i="1"/>
  <c r="D237" i="5"/>
  <c r="F237" i="5" s="1"/>
  <c r="C1211" i="1"/>
  <c r="G1192" i="1"/>
  <c r="H1183" i="1"/>
  <c r="G1183" i="1"/>
  <c r="G1189" i="1"/>
  <c r="C1184" i="1"/>
  <c r="G1166" i="1"/>
  <c r="E290" i="9"/>
  <c r="B290" i="9" s="1"/>
  <c r="G1165" i="1"/>
  <c r="G1163" i="1"/>
  <c r="C1157" i="1"/>
  <c r="D177" i="5"/>
  <c r="C1154" i="1" s="1"/>
  <c r="G1154" i="1" s="1"/>
  <c r="G1150" i="1"/>
  <c r="G1148" i="1"/>
  <c r="G1149" i="1"/>
  <c r="C1124" i="1"/>
  <c r="G1138" i="1"/>
  <c r="G1137" i="1"/>
  <c r="C1113" i="1"/>
  <c r="H1103" i="1"/>
  <c r="G1064" i="1"/>
  <c r="G1062" i="1"/>
  <c r="G1061" i="1"/>
  <c r="C1057" i="1"/>
  <c r="D78" i="5"/>
  <c r="C1056" i="1" s="1"/>
  <c r="G1047" i="1"/>
  <c r="G1034" i="1"/>
  <c r="G1035" i="1"/>
  <c r="G1033" i="1"/>
  <c r="G1030" i="1"/>
  <c r="G1032" i="1"/>
  <c r="G1028" i="1"/>
  <c r="G1023" i="1"/>
  <c r="G1025" i="1"/>
  <c r="G1018" i="1"/>
  <c r="G1015" i="1"/>
  <c r="G1013" i="1"/>
  <c r="G1014" i="1"/>
  <c r="G1012" i="1"/>
  <c r="G1007" i="1"/>
  <c r="G1008" i="1"/>
  <c r="G1006" i="1"/>
  <c r="G1004" i="1"/>
  <c r="G1003" i="1"/>
  <c r="G1002" i="1"/>
  <c r="G1001" i="1"/>
  <c r="G1000" i="1"/>
  <c r="G999" i="1"/>
  <c r="D12" i="5"/>
  <c r="F12" i="5" s="1"/>
  <c r="G998" i="1"/>
  <c r="C997" i="1"/>
  <c r="G996" i="1"/>
  <c r="G995" i="1"/>
  <c r="G994" i="1"/>
  <c r="G993" i="1"/>
  <c r="G992" i="1"/>
  <c r="G986" i="1"/>
  <c r="G987" i="1"/>
  <c r="E53" i="9"/>
  <c r="B53" i="9" s="1"/>
  <c r="G643" i="1"/>
  <c r="C606" i="1"/>
  <c r="C599" i="1"/>
  <c r="D593" i="4"/>
  <c r="G364" i="1"/>
  <c r="G365" i="1"/>
  <c r="C358" i="1"/>
  <c r="F311" i="4"/>
  <c r="C306" i="1"/>
  <c r="C307" i="1"/>
  <c r="F312" i="4"/>
  <c r="F252" i="4"/>
  <c r="C248" i="1"/>
  <c r="G256" i="1"/>
  <c r="F259" i="4"/>
  <c r="C255" i="1"/>
  <c r="G210" i="1"/>
  <c r="G209" i="1"/>
  <c r="G208" i="1"/>
  <c r="C206" i="1"/>
  <c r="C184" i="1"/>
  <c r="H184" i="1" s="1"/>
  <c r="G186" i="1"/>
  <c r="G184" i="1"/>
  <c r="G185" i="1"/>
  <c r="E45" i="9"/>
  <c r="B45" i="9" s="1"/>
  <c r="G183" i="1"/>
  <c r="B219" i="9"/>
  <c r="C173" i="1"/>
  <c r="G174" i="1"/>
  <c r="G172" i="1"/>
  <c r="G170" i="1"/>
  <c r="G169" i="1"/>
  <c r="G168" i="1"/>
  <c r="G167" i="1"/>
  <c r="G165" i="1"/>
  <c r="G166" i="1"/>
  <c r="G164" i="1"/>
  <c r="C160" i="1"/>
  <c r="H160" i="1" s="1"/>
  <c r="G163" i="1"/>
  <c r="G162" i="1"/>
  <c r="G161" i="1"/>
  <c r="G146" i="1"/>
  <c r="G134" i="1"/>
  <c r="D133" i="4"/>
  <c r="G126" i="1"/>
  <c r="G124" i="1"/>
  <c r="G125" i="1"/>
  <c r="G121" i="1"/>
  <c r="G123" i="1"/>
  <c r="G108" i="1"/>
  <c r="G113" i="1"/>
  <c r="G83" i="1"/>
  <c r="G82" i="1"/>
  <c r="G81" i="1"/>
  <c r="D82" i="4"/>
  <c r="G76" i="1"/>
  <c r="G73" i="1"/>
  <c r="G74" i="1"/>
  <c r="E29" i="9"/>
  <c r="B29" i="9" s="1"/>
  <c r="G64" i="1"/>
  <c r="G65" i="1"/>
  <c r="G58" i="1"/>
  <c r="G59" i="1"/>
  <c r="H40" i="1"/>
  <c r="G40" i="1"/>
  <c r="H135" i="1"/>
  <c r="G135" i="1"/>
  <c r="G449" i="1"/>
  <c r="H449" i="1"/>
  <c r="H475" i="1"/>
  <c r="G475" i="1"/>
  <c r="H1235" i="1"/>
  <c r="G1235" i="1"/>
  <c r="G1383" i="1"/>
  <c r="H1383" i="1"/>
  <c r="G67" i="1"/>
  <c r="H67" i="1"/>
  <c r="H211" i="1"/>
  <c r="G211" i="1"/>
  <c r="H259" i="1"/>
  <c r="I1448" i="1"/>
  <c r="H1459" i="1"/>
  <c r="G1459" i="1"/>
  <c r="I1459" i="1" s="1"/>
  <c r="J1459" i="1"/>
  <c r="H1462" i="1"/>
  <c r="G1462" i="1"/>
  <c r="J1462" i="1"/>
  <c r="H1472" i="1"/>
  <c r="G1472" i="1"/>
  <c r="I1472" i="1" s="1"/>
  <c r="J1472" i="1"/>
  <c r="H1502" i="1"/>
  <c r="G1502" i="1"/>
  <c r="H1506" i="1"/>
  <c r="G1506" i="1"/>
  <c r="H1510" i="1"/>
  <c r="G1510" i="1"/>
  <c r="H1514" i="1"/>
  <c r="G1514" i="1"/>
  <c r="H1530" i="1"/>
  <c r="G1530" i="1"/>
  <c r="H1550" i="1"/>
  <c r="G1550" i="1"/>
  <c r="H1440" i="1"/>
  <c r="H1444" i="1"/>
  <c r="H1449" i="1"/>
  <c r="G1449" i="1"/>
  <c r="I1449" i="1" s="1"/>
  <c r="J1449" i="1"/>
  <c r="I1463" i="1"/>
  <c r="I1473" i="1"/>
  <c r="H1479" i="1"/>
  <c r="G1479" i="1"/>
  <c r="I1479" i="1" s="1"/>
  <c r="J1479" i="1"/>
  <c r="H1578" i="1"/>
  <c r="G1578" i="1"/>
  <c r="D50" i="4"/>
  <c r="F125" i="4"/>
  <c r="D124" i="4"/>
  <c r="D625" i="4"/>
  <c r="F626" i="4"/>
  <c r="E141" i="6"/>
  <c r="I24" i="3"/>
  <c r="C36" i="1"/>
  <c r="C116" i="1"/>
  <c r="C478" i="1"/>
  <c r="C568" i="1"/>
  <c r="C620" i="1"/>
  <c r="I1439" i="1"/>
  <c r="I1443" i="1"/>
  <c r="I1446" i="1"/>
  <c r="I1450" i="1"/>
  <c r="H1454" i="1"/>
  <c r="G1454" i="1"/>
  <c r="H1457" i="1"/>
  <c r="G1457" i="1"/>
  <c r="I1457" i="1" s="1"/>
  <c r="J1457" i="1"/>
  <c r="H1461" i="1"/>
  <c r="G1461" i="1"/>
  <c r="H1464" i="1"/>
  <c r="G1464" i="1"/>
  <c r="J1464" i="1"/>
  <c r="H1468" i="1"/>
  <c r="G1468" i="1"/>
  <c r="I1468" i="1" s="1"/>
  <c r="J1468" i="1"/>
  <c r="H1474" i="1"/>
  <c r="G1474" i="1"/>
  <c r="J1474" i="1"/>
  <c r="H1522" i="1"/>
  <c r="G1522" i="1"/>
  <c r="D7" i="4"/>
  <c r="D106" i="4"/>
  <c r="F228" i="4"/>
  <c r="D224" i="4"/>
  <c r="E421" i="4"/>
  <c r="G286" i="9"/>
  <c r="E286" i="9" s="1"/>
  <c r="B286" i="9" s="1"/>
  <c r="D87" i="5"/>
  <c r="F88" i="5"/>
  <c r="I30" i="3"/>
  <c r="D1453" i="1"/>
  <c r="D38" i="7"/>
  <c r="C1470" i="1"/>
  <c r="D42" i="8"/>
  <c r="C1481" i="1"/>
  <c r="I36" i="3"/>
  <c r="C1576" i="1"/>
  <c r="H1455" i="1"/>
  <c r="G1455" i="1"/>
  <c r="I1455" i="1" s="1"/>
  <c r="J1455" i="1"/>
  <c r="H1466" i="1"/>
  <c r="G1466" i="1"/>
  <c r="J1466" i="1"/>
  <c r="H1526" i="1"/>
  <c r="G1526" i="1"/>
  <c r="H1534" i="1"/>
  <c r="G1534" i="1"/>
  <c r="H1554" i="1"/>
  <c r="G1554" i="1"/>
  <c r="D350" i="4"/>
  <c r="F351" i="4"/>
  <c r="E472" i="4"/>
  <c r="D466" i="1" s="1"/>
  <c r="D79" i="1"/>
  <c r="D103" i="1"/>
  <c r="D149" i="1"/>
  <c r="D215" i="1"/>
  <c r="D275" i="1"/>
  <c r="D467" i="1"/>
  <c r="D565" i="1"/>
  <c r="D1215" i="1"/>
  <c r="D1219" i="1"/>
  <c r="D1299" i="1"/>
  <c r="D1329" i="1"/>
  <c r="D1337" i="1"/>
  <c r="H1442" i="1"/>
  <c r="H1447" i="1"/>
  <c r="G1447" i="1"/>
  <c r="J1447" i="1"/>
  <c r="H1451" i="1"/>
  <c r="G1451" i="1"/>
  <c r="I1451" i="1" s="1"/>
  <c r="J1451" i="1"/>
  <c r="I1471" i="1"/>
  <c r="H1477" i="1"/>
  <c r="G1477" i="1"/>
  <c r="J1477" i="1"/>
  <c r="H1482" i="1"/>
  <c r="G1482" i="1"/>
  <c r="H1486" i="1"/>
  <c r="G1486" i="1"/>
  <c r="H1490" i="1"/>
  <c r="G1490" i="1"/>
  <c r="H1494" i="1"/>
  <c r="G1494" i="1"/>
  <c r="H1498" i="1"/>
  <c r="G1498" i="1"/>
  <c r="H1538" i="1"/>
  <c r="G1538" i="1"/>
  <c r="H1542" i="1"/>
  <c r="G1542" i="1"/>
  <c r="H1546" i="1"/>
  <c r="G1546" i="1"/>
  <c r="H1558" i="1"/>
  <c r="G1558" i="1"/>
  <c r="H1562" i="1"/>
  <c r="G1562" i="1"/>
  <c r="H1566" i="1"/>
  <c r="G1566" i="1"/>
  <c r="H1570" i="1"/>
  <c r="G1570" i="1"/>
  <c r="H1574" i="1"/>
  <c r="G1574" i="1"/>
  <c r="E50" i="4"/>
  <c r="D46" i="1" s="1"/>
  <c r="D196" i="4"/>
  <c r="D298" i="4"/>
  <c r="F299" i="4"/>
  <c r="H287" i="9"/>
  <c r="E287" i="9" s="1"/>
  <c r="B287" i="9" s="1"/>
  <c r="E146" i="5"/>
  <c r="D1124" i="1" s="1"/>
  <c r="F130" i="6"/>
  <c r="D129" i="6"/>
  <c r="G1440" i="1"/>
  <c r="G1442" i="1"/>
  <c r="I1442" i="1" s="1"/>
  <c r="G1444" i="1"/>
  <c r="I1444" i="1" s="1"/>
  <c r="H1448" i="1"/>
  <c r="H1450" i="1"/>
  <c r="H1452" i="1"/>
  <c r="I1452" i="1" s="1"/>
  <c r="H1456" i="1"/>
  <c r="I1456" i="1" s="1"/>
  <c r="H1458" i="1"/>
  <c r="I1458" i="1" s="1"/>
  <c r="H1460" i="1"/>
  <c r="I1460" i="1" s="1"/>
  <c r="H1465" i="1"/>
  <c r="I1465" i="1" s="1"/>
  <c r="H1467" i="1"/>
  <c r="I1467" i="1" s="1"/>
  <c r="H1471" i="1"/>
  <c r="H1473" i="1"/>
  <c r="H1476" i="1"/>
  <c r="I1476" i="1" s="1"/>
  <c r="G196" i="9"/>
  <c r="E196" i="9" s="1"/>
  <c r="B196" i="9" s="1"/>
  <c r="G204" i="9"/>
  <c r="E204" i="9" s="1"/>
  <c r="B204" i="9" s="1"/>
  <c r="D152" i="4"/>
  <c r="D163" i="4"/>
  <c r="F264" i="4"/>
  <c r="D421" i="4"/>
  <c r="D515" i="4"/>
  <c r="F530" i="4"/>
  <c r="F594" i="4"/>
  <c r="G291" i="9"/>
  <c r="E291" i="9" s="1"/>
  <c r="B291" i="9" s="1"/>
  <c r="F190" i="5"/>
  <c r="G292" i="9"/>
  <c r="E292" i="9" s="1"/>
  <c r="B292" i="9" s="1"/>
  <c r="F206" i="5"/>
  <c r="F36" i="6"/>
  <c r="D35" i="6"/>
  <c r="J1439" i="1"/>
  <c r="J1441" i="1"/>
  <c r="J1443" i="1"/>
  <c r="E528" i="4"/>
  <c r="D567" i="4"/>
  <c r="D118" i="5"/>
  <c r="E245" i="5"/>
  <c r="D1222" i="1" s="1"/>
  <c r="D49" i="8"/>
  <c r="C1524" i="1" s="1"/>
  <c r="B27" i="9"/>
  <c r="B35" i="9"/>
  <c r="B51" i="9"/>
  <c r="B60" i="9"/>
  <c r="B68" i="9"/>
  <c r="B76" i="9"/>
  <c r="B84" i="9"/>
  <c r="G160" i="9"/>
  <c r="E160" i="9" s="1"/>
  <c r="B160" i="9" s="1"/>
  <c r="G192" i="9"/>
  <c r="E192" i="9" s="1"/>
  <c r="B192" i="9" s="1"/>
  <c r="G208" i="9"/>
  <c r="E208" i="9" s="1"/>
  <c r="B208" i="9" s="1"/>
  <c r="F17" i="4"/>
  <c r="E299" i="4"/>
  <c r="E311" i="4"/>
  <c r="D306" i="1" s="1"/>
  <c r="E351" i="4"/>
  <c r="E363" i="4"/>
  <c r="D358" i="1" s="1"/>
  <c r="E484" i="4"/>
  <c r="D478" i="1" s="1"/>
  <c r="D134" i="5"/>
  <c r="E176" i="5"/>
  <c r="F191" i="5"/>
  <c r="F207" i="5"/>
  <c r="F259" i="5"/>
  <c r="D5" i="6"/>
  <c r="F122" i="6"/>
  <c r="D114" i="6"/>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61" i="9"/>
  <c r="E161" i="9" s="1"/>
  <c r="B161" i="9" s="1"/>
  <c r="M212" i="9"/>
  <c r="F212" i="9" s="1"/>
  <c r="B212" i="9" s="1"/>
  <c r="G211" i="9"/>
  <c r="E211" i="9" s="1"/>
  <c r="B211" i="9" s="1"/>
  <c r="G207" i="9"/>
  <c r="E207" i="9" s="1"/>
  <c r="B207" i="9" s="1"/>
  <c r="G203" i="9"/>
  <c r="E203" i="9" s="1"/>
  <c r="B203" i="9" s="1"/>
  <c r="G199" i="9"/>
  <c r="E199" i="9" s="1"/>
  <c r="B199" i="9" s="1"/>
  <c r="G195" i="9"/>
  <c r="E195" i="9" s="1"/>
  <c r="B195" i="9" s="1"/>
  <c r="L191" i="9"/>
  <c r="F191" i="9" s="1"/>
  <c r="G162" i="9"/>
  <c r="E162" i="9" s="1"/>
  <c r="B162" i="9" s="1"/>
  <c r="G163" i="9"/>
  <c r="E163" i="9" s="1"/>
  <c r="B163" i="9" s="1"/>
  <c r="G209" i="9"/>
  <c r="E209" i="9" s="1"/>
  <c r="B209" i="9" s="1"/>
  <c r="G205" i="9"/>
  <c r="E205" i="9" s="1"/>
  <c r="B205" i="9" s="1"/>
  <c r="G201" i="9"/>
  <c r="E201" i="9" s="1"/>
  <c r="B201" i="9" s="1"/>
  <c r="G197" i="9"/>
  <c r="E197" i="9" s="1"/>
  <c r="B197" i="9" s="1"/>
  <c r="G193" i="9"/>
  <c r="E193" i="9" s="1"/>
  <c r="B193" i="9" s="1"/>
  <c r="G165" i="9"/>
  <c r="E165" i="9" s="1"/>
  <c r="B165" i="9" s="1"/>
  <c r="I10" i="9"/>
  <c r="B89" i="9"/>
  <c r="B97" i="9"/>
  <c r="B105" i="9"/>
  <c r="B113" i="9"/>
  <c r="B121" i="9"/>
  <c r="B129" i="9"/>
  <c r="B137" i="9"/>
  <c r="E143" i="9"/>
  <c r="B143" i="9" s="1"/>
  <c r="F603" i="4"/>
  <c r="F149" i="5"/>
  <c r="E92" i="9"/>
  <c r="B92" i="9" s="1"/>
  <c r="E100" i="9"/>
  <c r="B100" i="9" s="1"/>
  <c r="E108" i="9"/>
  <c r="B108" i="9" s="1"/>
  <c r="E116" i="9"/>
  <c r="B116" i="9" s="1"/>
  <c r="E124" i="9"/>
  <c r="B124" i="9" s="1"/>
  <c r="E132" i="9"/>
  <c r="B132" i="9" s="1"/>
  <c r="E140" i="9"/>
  <c r="B140" i="9" s="1"/>
  <c r="H164" i="9"/>
  <c r="E164" i="9" s="1"/>
  <c r="B164" i="9" s="1"/>
  <c r="F232" i="9"/>
  <c r="B232" i="9" s="1"/>
  <c r="F248" i="9"/>
  <c r="B248" i="9" s="1"/>
  <c r="F264" i="9"/>
  <c r="B264" i="9" s="1"/>
  <c r="E96" i="9"/>
  <c r="B96" i="9" s="1"/>
  <c r="E104" i="9"/>
  <c r="B104" i="9" s="1"/>
  <c r="E112" i="9"/>
  <c r="B112" i="9" s="1"/>
  <c r="E120" i="9"/>
  <c r="B120" i="9" s="1"/>
  <c r="E128" i="9"/>
  <c r="B128" i="9" s="1"/>
  <c r="E136" i="9"/>
  <c r="B136" i="9" s="1"/>
  <c r="B141" i="9"/>
  <c r="B227" i="9"/>
  <c r="F228" i="9"/>
  <c r="B228" i="9" s="1"/>
  <c r="B243" i="9"/>
  <c r="F244" i="9"/>
  <c r="B244" i="9" s="1"/>
  <c r="B259" i="9"/>
  <c r="F260" i="9"/>
  <c r="B260" i="9" s="1"/>
  <c r="B283" i="9"/>
  <c r="B239" i="9"/>
  <c r="B255" i="9"/>
  <c r="B271" i="9"/>
  <c r="B226" i="9"/>
  <c r="B230" i="9"/>
  <c r="B234" i="9"/>
  <c r="B238" i="9"/>
  <c r="B242" i="9"/>
  <c r="B246" i="9"/>
  <c r="B250" i="9"/>
  <c r="B254" i="9"/>
  <c r="B258" i="9"/>
  <c r="B262" i="9"/>
  <c r="B266" i="9"/>
  <c r="B270" i="9"/>
  <c r="B218" i="9"/>
  <c r="B222" i="9"/>
  <c r="F275" i="9"/>
  <c r="H30" i="3" l="1"/>
  <c r="D5" i="7"/>
  <c r="C1453" i="1"/>
  <c r="H1453" i="1" s="1"/>
  <c r="E5" i="7"/>
  <c r="G297" i="9" s="1"/>
  <c r="E297" i="9" s="1"/>
  <c r="B297" i="9" s="1"/>
  <c r="I1440" i="1"/>
  <c r="G1501" i="1"/>
  <c r="H1501" i="1"/>
  <c r="H1483" i="1"/>
  <c r="G1483" i="1"/>
  <c r="F363" i="4"/>
  <c r="E151" i="4"/>
  <c r="I17" i="3" s="1"/>
  <c r="H173" i="1"/>
  <c r="D148" i="1"/>
  <c r="D147" i="1"/>
  <c r="E289" i="4"/>
  <c r="D285" i="1" s="1"/>
  <c r="E68" i="5"/>
  <c r="E6" i="5" s="1"/>
  <c r="D984" i="1" s="1"/>
  <c r="F146" i="5"/>
  <c r="I20" i="3"/>
  <c r="D990" i="1"/>
  <c r="G991" i="1"/>
  <c r="F643" i="4"/>
  <c r="C637" i="1"/>
  <c r="G638" i="1"/>
  <c r="H638" i="1"/>
  <c r="G412" i="1"/>
  <c r="H412" i="1"/>
  <c r="H1236" i="1"/>
  <c r="G1236" i="1"/>
  <c r="F245" i="5"/>
  <c r="F238" i="5"/>
  <c r="C1215" i="1"/>
  <c r="C1214" i="1"/>
  <c r="H23" i="3"/>
  <c r="G1211" i="1"/>
  <c r="H1211" i="1"/>
  <c r="H1184" i="1"/>
  <c r="G1184" i="1"/>
  <c r="H1154" i="1"/>
  <c r="D176" i="5"/>
  <c r="D175" i="5" s="1"/>
  <c r="G289" i="9"/>
  <c r="E289" i="9" s="1"/>
  <c r="B289" i="9" s="1"/>
  <c r="F177" i="5"/>
  <c r="G1157" i="1"/>
  <c r="H1157" i="1"/>
  <c r="G1113" i="1"/>
  <c r="H1113" i="1"/>
  <c r="G1056" i="1"/>
  <c r="H1056" i="1"/>
  <c r="F78" i="5"/>
  <c r="H1057" i="1"/>
  <c r="G1057" i="1"/>
  <c r="C990" i="1"/>
  <c r="D7" i="5"/>
  <c r="H20" i="3" s="1"/>
  <c r="H997" i="1"/>
  <c r="G997" i="1"/>
  <c r="H990" i="1"/>
  <c r="G990" i="1"/>
  <c r="G606" i="1"/>
  <c r="H606" i="1"/>
  <c r="F593" i="4"/>
  <c r="C587" i="1"/>
  <c r="G599" i="1"/>
  <c r="H599" i="1"/>
  <c r="G307" i="1"/>
  <c r="H307" i="1"/>
  <c r="H248" i="1"/>
  <c r="G248" i="1"/>
  <c r="H255" i="1"/>
  <c r="G255" i="1"/>
  <c r="G206" i="1"/>
  <c r="H206" i="1"/>
  <c r="G173" i="1"/>
  <c r="G160" i="1"/>
  <c r="F133" i="4"/>
  <c r="C129" i="1"/>
  <c r="F82" i="4"/>
  <c r="C78" i="1"/>
  <c r="E420" i="4"/>
  <c r="E636" i="4" s="1"/>
  <c r="D630" i="1" s="1"/>
  <c r="D415" i="1"/>
  <c r="F7" i="4"/>
  <c r="C3" i="1"/>
  <c r="D6" i="4"/>
  <c r="H620" i="1"/>
  <c r="G620" i="1"/>
  <c r="G36" i="1"/>
  <c r="H36" i="1"/>
  <c r="B191" i="9"/>
  <c r="G299" i="9"/>
  <c r="E299" i="9" s="1"/>
  <c r="D141" i="6"/>
  <c r="F5" i="6"/>
  <c r="H24" i="3"/>
  <c r="C1299" i="1"/>
  <c r="I22" i="3"/>
  <c r="D1153" i="1"/>
  <c r="H358" i="1"/>
  <c r="G358" i="1"/>
  <c r="F118" i="5"/>
  <c r="C1096" i="1"/>
  <c r="F35" i="6"/>
  <c r="H25" i="3"/>
  <c r="C1329" i="1"/>
  <c r="F163" i="4"/>
  <c r="C159" i="1"/>
  <c r="F129" i="6"/>
  <c r="C1423" i="1"/>
  <c r="F196" i="4"/>
  <c r="C192" i="1"/>
  <c r="H1219" i="1"/>
  <c r="G1219" i="1"/>
  <c r="H275" i="1"/>
  <c r="G275" i="1"/>
  <c r="H1470" i="1"/>
  <c r="G1470" i="1"/>
  <c r="F224" i="4"/>
  <c r="C220" i="1"/>
  <c r="I1474" i="1"/>
  <c r="H568" i="1"/>
  <c r="G568" i="1"/>
  <c r="F50" i="4"/>
  <c r="C46" i="1"/>
  <c r="G1453" i="1"/>
  <c r="E298" i="4"/>
  <c r="F298" i="4" s="1"/>
  <c r="D294" i="1"/>
  <c r="D407" i="4"/>
  <c r="C293" i="1"/>
  <c r="H467" i="1"/>
  <c r="G467" i="1"/>
  <c r="E237" i="5"/>
  <c r="E175" i="5" s="1"/>
  <c r="D1152" i="1" s="1"/>
  <c r="H466" i="1"/>
  <c r="G466" i="1"/>
  <c r="G1576" i="1"/>
  <c r="H1576" i="1"/>
  <c r="F625" i="4"/>
  <c r="C619" i="1"/>
  <c r="C1112" i="1"/>
  <c r="F134" i="5"/>
  <c r="E350" i="4"/>
  <c r="F350" i="4" s="1"/>
  <c r="D346" i="1"/>
  <c r="F567" i="4"/>
  <c r="C561" i="1"/>
  <c r="D528" i="4"/>
  <c r="F515" i="4"/>
  <c r="C509" i="1"/>
  <c r="H20" i="9"/>
  <c r="D151" i="4"/>
  <c r="G20" i="9"/>
  <c r="F152" i="4"/>
  <c r="C148" i="1"/>
  <c r="D68" i="5"/>
  <c r="I1477" i="1"/>
  <c r="H1337" i="1"/>
  <c r="G1337" i="1"/>
  <c r="H1215" i="1"/>
  <c r="G1215" i="1"/>
  <c r="G215" i="1"/>
  <c r="H215" i="1"/>
  <c r="H103" i="1"/>
  <c r="G103" i="1"/>
  <c r="D408" i="4"/>
  <c r="C345" i="1"/>
  <c r="I1466" i="1"/>
  <c r="H1481" i="1"/>
  <c r="G1481" i="1"/>
  <c r="H31" i="3"/>
  <c r="C1469" i="1"/>
  <c r="F87" i="5"/>
  <c r="C1065" i="1"/>
  <c r="H478" i="1"/>
  <c r="G478" i="1"/>
  <c r="I28" i="3"/>
  <c r="D1435" i="1"/>
  <c r="E6" i="4"/>
  <c r="H1222" i="1"/>
  <c r="G1222" i="1"/>
  <c r="I29" i="3"/>
  <c r="D1436" i="1"/>
  <c r="F114" i="6"/>
  <c r="H27" i="3"/>
  <c r="C1408" i="1"/>
  <c r="H306" i="1"/>
  <c r="G306" i="1"/>
  <c r="G1524" i="1"/>
  <c r="H1524" i="1"/>
  <c r="D522" i="1"/>
  <c r="D43" i="8"/>
  <c r="F421" i="4"/>
  <c r="D420" i="4"/>
  <c r="C415" i="1"/>
  <c r="G1124" i="1"/>
  <c r="H1124" i="1"/>
  <c r="I1447" i="1"/>
  <c r="G565" i="1"/>
  <c r="H565" i="1"/>
  <c r="H149" i="1"/>
  <c r="G149" i="1"/>
  <c r="H79" i="1"/>
  <c r="G79" i="1"/>
  <c r="K1432" i="9"/>
  <c r="G295" i="9"/>
  <c r="E295" i="9" s="1"/>
  <c r="B295" i="9" s="1"/>
  <c r="I34" i="3"/>
  <c r="C1517" i="1"/>
  <c r="F106" i="4"/>
  <c r="C102" i="1"/>
  <c r="I1464" i="1"/>
  <c r="H116" i="1"/>
  <c r="G116" i="1"/>
  <c r="F124" i="4"/>
  <c r="C120" i="1"/>
  <c r="I1462" i="1"/>
  <c r="C1436" i="1" l="1"/>
  <c r="H29" i="3"/>
  <c r="E296" i="9"/>
  <c r="I10" i="3" s="1"/>
  <c r="E20" i="9"/>
  <c r="E19" i="9" s="1"/>
  <c r="E291" i="4"/>
  <c r="D287" i="1" s="1"/>
  <c r="D1046" i="1"/>
  <c r="I21" i="3"/>
  <c r="G637" i="1"/>
  <c r="H637" i="1"/>
  <c r="C1153" i="1"/>
  <c r="H22" i="3"/>
  <c r="F176" i="5"/>
  <c r="C985" i="1"/>
  <c r="F7" i="5"/>
  <c r="D6" i="5"/>
  <c r="G276" i="9" s="1"/>
  <c r="G587" i="1"/>
  <c r="H587" i="1"/>
  <c r="G129" i="1"/>
  <c r="H129" i="1"/>
  <c r="G78" i="1"/>
  <c r="H78" i="1"/>
  <c r="H1469" i="1"/>
  <c r="G1469" i="1"/>
  <c r="H1153" i="1"/>
  <c r="G1153" i="1"/>
  <c r="G220" i="1"/>
  <c r="H220" i="1"/>
  <c r="H1299" i="1"/>
  <c r="G1299" i="1"/>
  <c r="E298" i="9"/>
  <c r="B299" i="9"/>
  <c r="G120" i="1"/>
  <c r="H120" i="1"/>
  <c r="H415" i="1"/>
  <c r="G415" i="1"/>
  <c r="G282" i="9"/>
  <c r="E282" i="9" s="1"/>
  <c r="B282" i="9" s="1"/>
  <c r="G1408" i="1"/>
  <c r="H1408" i="1"/>
  <c r="E290" i="4"/>
  <c r="D286" i="1" s="1"/>
  <c r="I16" i="3"/>
  <c r="D2" i="1"/>
  <c r="E412" i="4"/>
  <c r="F175" i="5"/>
  <c r="C1152" i="1"/>
  <c r="H21" i="3"/>
  <c r="F68" i="5"/>
  <c r="C1046" i="1"/>
  <c r="D289" i="4"/>
  <c r="D290" i="4" s="1"/>
  <c r="H17" i="3"/>
  <c r="F151" i="4"/>
  <c r="C147" i="1"/>
  <c r="F528" i="4"/>
  <c r="D636" i="4"/>
  <c r="C522" i="1"/>
  <c r="D345" i="1"/>
  <c r="G345" i="1" s="1"/>
  <c r="E408" i="4"/>
  <c r="D403" i="1" s="1"/>
  <c r="H293" i="1"/>
  <c r="G293" i="1"/>
  <c r="E407" i="4"/>
  <c r="D402" i="1" s="1"/>
  <c r="D293" i="1"/>
  <c r="G1096" i="1"/>
  <c r="H1096" i="1"/>
  <c r="E413" i="4"/>
  <c r="H1517" i="1"/>
  <c r="G1517" i="1"/>
  <c r="G1436" i="1"/>
  <c r="H1436" i="1"/>
  <c r="B20" i="9"/>
  <c r="H346" i="1"/>
  <c r="G346" i="1"/>
  <c r="H619" i="1"/>
  <c r="G619" i="1"/>
  <c r="H294" i="1"/>
  <c r="G294" i="1"/>
  <c r="G192" i="1"/>
  <c r="H192" i="1"/>
  <c r="G159" i="1"/>
  <c r="H159" i="1"/>
  <c r="H102" i="1"/>
  <c r="G102" i="1"/>
  <c r="D635" i="4"/>
  <c r="F420" i="4"/>
  <c r="C414" i="1"/>
  <c r="C1518" i="1"/>
  <c r="I35" i="3"/>
  <c r="G294" i="9"/>
  <c r="E294" i="9" s="1"/>
  <c r="H985" i="1"/>
  <c r="G985" i="1"/>
  <c r="G1065" i="1"/>
  <c r="H1065" i="1"/>
  <c r="H148" i="1"/>
  <c r="G148" i="1"/>
  <c r="G561" i="1"/>
  <c r="H561" i="1"/>
  <c r="I23" i="3"/>
  <c r="D1214" i="1"/>
  <c r="F407" i="4"/>
  <c r="C402" i="1"/>
  <c r="G1423" i="1"/>
  <c r="H1423" i="1"/>
  <c r="H1329" i="1"/>
  <c r="G1329" i="1"/>
  <c r="D412" i="4"/>
  <c r="F6" i="4"/>
  <c r="H16" i="3"/>
  <c r="C2" i="1"/>
  <c r="E635" i="4"/>
  <c r="D629" i="1" s="1"/>
  <c r="D414" i="1"/>
  <c r="H276" i="9"/>
  <c r="C403" i="1"/>
  <c r="H509" i="1"/>
  <c r="G509" i="1"/>
  <c r="H1112" i="1"/>
  <c r="G1112" i="1"/>
  <c r="H46" i="1"/>
  <c r="G46" i="1"/>
  <c r="F141" i="6"/>
  <c r="H28" i="3"/>
  <c r="C1435" i="1"/>
  <c r="H9" i="3" s="1"/>
  <c r="H3" i="1"/>
  <c r="G3" i="1"/>
  <c r="F408" i="4" l="1"/>
  <c r="C984" i="1"/>
  <c r="H8" i="3" s="1"/>
  <c r="F6" i="5"/>
  <c r="K3" i="9"/>
  <c r="I9" i="3"/>
  <c r="E293" i="9"/>
  <c r="B294" i="9"/>
  <c r="E640" i="4"/>
  <c r="E415" i="4"/>
  <c r="D410" i="1" s="1"/>
  <c r="D408" i="1"/>
  <c r="H147" i="1"/>
  <c r="G147" i="1"/>
  <c r="G1046" i="1"/>
  <c r="H1046" i="1"/>
  <c r="G403" i="1"/>
  <c r="H403" i="1"/>
  <c r="C286" i="1"/>
  <c r="F290" i="4"/>
  <c r="F636" i="4"/>
  <c r="C630" i="1"/>
  <c r="H345" i="1"/>
  <c r="H1435" i="1"/>
  <c r="G1435" i="1"/>
  <c r="F635" i="4"/>
  <c r="C629" i="1"/>
  <c r="H522" i="1"/>
  <c r="G522" i="1"/>
  <c r="H1214" i="1"/>
  <c r="G1214" i="1"/>
  <c r="H1518" i="1"/>
  <c r="G1518" i="1"/>
  <c r="H2" i="1"/>
  <c r="G2" i="1"/>
  <c r="D639" i="4"/>
  <c r="F412" i="4"/>
  <c r="C407" i="1"/>
  <c r="H414" i="1"/>
  <c r="G414" i="1"/>
  <c r="D291" i="4"/>
  <c r="F289" i="4"/>
  <c r="D413" i="4"/>
  <c r="D414" i="4" s="1"/>
  <c r="C285" i="1"/>
  <c r="G1152" i="1"/>
  <c r="H1152" i="1"/>
  <c r="E414" i="4"/>
  <c r="D409" i="1" s="1"/>
  <c r="D407" i="1"/>
  <c r="E639" i="4"/>
  <c r="E276" i="9"/>
  <c r="G402" i="1"/>
  <c r="H402" i="1"/>
  <c r="H11" i="3"/>
  <c r="H984" i="1" l="1"/>
  <c r="G984" i="1"/>
  <c r="F413" i="4"/>
  <c r="D640" i="4"/>
  <c r="D641" i="4" s="1"/>
  <c r="C408" i="1"/>
  <c r="D415" i="4"/>
  <c r="F639" i="4"/>
  <c r="C633" i="1"/>
  <c r="N3" i="9"/>
  <c r="I11" i="3"/>
  <c r="E641" i="4"/>
  <c r="D633" i="1"/>
  <c r="F291" i="4"/>
  <c r="C287" i="1"/>
  <c r="H285" i="1"/>
  <c r="G285" i="1"/>
  <c r="F414" i="4"/>
  <c r="C409" i="1"/>
  <c r="B276" i="9"/>
  <c r="E275" i="9"/>
  <c r="I8" i="3" s="1"/>
  <c r="H407" i="1"/>
  <c r="G407" i="1"/>
  <c r="H629" i="1"/>
  <c r="G629" i="1"/>
  <c r="H286" i="1"/>
  <c r="G286" i="1"/>
  <c r="M3" i="9"/>
  <c r="H630" i="1"/>
  <c r="G630" i="1"/>
  <c r="E642" i="4"/>
  <c r="D634" i="1"/>
  <c r="F415" i="4" l="1"/>
  <c r="C410" i="1"/>
  <c r="G633" i="1"/>
  <c r="H633" i="1"/>
  <c r="H408" i="1"/>
  <c r="G408" i="1"/>
  <c r="E645" i="4"/>
  <c r="D635" i="1"/>
  <c r="F640" i="4"/>
  <c r="D642" i="4"/>
  <c r="D645" i="4" s="1"/>
  <c r="C634" i="1"/>
  <c r="E646" i="4"/>
  <c r="D636" i="1"/>
  <c r="G409" i="1"/>
  <c r="H409" i="1"/>
  <c r="H287" i="1"/>
  <c r="G287" i="1"/>
  <c r="F641" i="4"/>
  <c r="C635" i="1"/>
  <c r="I19" i="3" l="1"/>
  <c r="D640" i="1"/>
  <c r="F645" i="4"/>
  <c r="H18" i="3"/>
  <c r="C639" i="1"/>
  <c r="H634" i="1"/>
  <c r="G634" i="1"/>
  <c r="I18" i="3"/>
  <c r="D639" i="1"/>
  <c r="D646" i="4"/>
  <c r="F642" i="4"/>
  <c r="C636" i="1"/>
  <c r="H410" i="1"/>
  <c r="G410" i="1"/>
  <c r="H635" i="1"/>
  <c r="G635" i="1"/>
  <c r="H636" i="1" l="1"/>
  <c r="G636" i="1"/>
  <c r="H7" i="3"/>
  <c r="F646" i="4"/>
  <c r="H19" i="3"/>
  <c r="C640" i="1"/>
  <c r="H639" i="1"/>
  <c r="G639" i="1"/>
  <c r="J3" i="9" l="1"/>
  <c r="I7" i="3"/>
  <c r="G640" i="1"/>
  <c r="H640" i="1"/>
  <c r="L272" i="9" l="1"/>
  <c r="M272" i="9"/>
  <c r="G18" i="9"/>
  <c r="H18" i="9"/>
  <c r="J12" i="9"/>
  <c r="I9" i="9"/>
  <c r="K11" i="9"/>
  <c r="J8" i="9"/>
  <c r="G15" i="9"/>
  <c r="J17" i="9"/>
  <c r="I5" i="9"/>
  <c r="H17" i="9"/>
  <c r="I11" i="9"/>
  <c r="J6" i="9"/>
  <c r="H15" i="9"/>
  <c r="K8" i="9"/>
  <c r="J13" i="9"/>
  <c r="K10" i="9"/>
  <c r="K13" i="9"/>
  <c r="I7" i="9"/>
  <c r="L16" i="9"/>
  <c r="K12" i="9"/>
  <c r="I17" i="9"/>
  <c r="M16" i="9"/>
  <c r="J10" i="9"/>
  <c r="K5" i="9"/>
  <c r="I13" i="9"/>
  <c r="K7" i="9"/>
  <c r="J9" i="9"/>
  <c r="K6" i="9"/>
  <c r="J11" i="9"/>
  <c r="J7" i="9"/>
  <c r="I12" i="9"/>
  <c r="M15" i="9"/>
  <c r="I6" i="9"/>
  <c r="I8" i="9"/>
  <c r="G16" i="9"/>
  <c r="L15" i="9"/>
  <c r="F15" i="9" s="1"/>
  <c r="K9" i="9"/>
  <c r="G17" i="9"/>
  <c r="H16" i="9"/>
  <c r="J5" i="9"/>
  <c r="F272" i="9" l="1"/>
  <c r="B272" i="9" s="1"/>
  <c r="E12" i="9"/>
  <c r="B12" i="9" s="1"/>
  <c r="E10" i="9"/>
  <c r="B10" i="9" s="1"/>
  <c r="E6" i="9"/>
  <c r="B6" i="9" s="1"/>
  <c r="E13" i="9"/>
  <c r="B13" i="9" s="1"/>
  <c r="E5" i="9"/>
  <c r="B5" i="9" s="1"/>
  <c r="E17" i="9"/>
  <c r="B17" i="9" s="1"/>
  <c r="E8" i="9"/>
  <c r="B8" i="9" s="1"/>
  <c r="E7" i="9"/>
  <c r="B7" i="9" s="1"/>
  <c r="E18" i="9"/>
  <c r="B18" i="9" s="1"/>
  <c r="E9" i="9"/>
  <c r="B9" i="9" s="1"/>
  <c r="E16" i="9"/>
  <c r="F16" i="9"/>
  <c r="F14" i="9" s="1"/>
  <c r="E11" i="9"/>
  <c r="B11" i="9" s="1"/>
  <c r="E15" i="9"/>
  <c r="F19" i="9" l="1"/>
  <c r="F3" i="9" s="1"/>
  <c r="E4" i="9"/>
  <c r="B16"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<sst xmlns="http://schemas.openxmlformats.org/spreadsheetml/2006/main" count="4313" uniqueCount="3393">
  <si>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</si>
  <si>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</si>
  <si>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</si>
  <si>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</si>
  <si>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</si>
  <si>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</si>
  <si>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</si>
  <si>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</si>
  <si>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</si>
  <si>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</si>
  <si>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</si>
  <si>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</si>
  <si>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</si>
  <si>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</si>
  <si>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</si>
  <si>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</si>
  <si>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</si>
  <si>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</si>
  <si>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</si>
  <si>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</si>
  <si>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</si>
  <si>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</si>
  <si>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</si>
  <si>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</si>
  <si>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</si>
  <si>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</si>
  <si>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</si>
  <si>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</si>
  <si>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</si>
  <si>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</si>
  <si>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</si>
  <si>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KLINIČKI BOLNIČKI CENTAR ZAGREB</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</si>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</sst>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9" x14ac:knownFonts="1">
    <font>
      <sz val="10"/>
      <color rgb="FF000000"/>
      <name val="Arial"/>
    </font>
    <font>
      <sz val="11"/>
      <color theme="1"/>
      <name val="Calibri"/>
      <family val="2"/>
      <charset val="238"/>
      <scheme val="minor"/>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8"/>
      <color theme="3"/>
      <name val="Calibri"/>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4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164" fontId="63" fillId="0" borderId="0"/>
    <xf numFmtId="0" fontId="54" fillId="0" borderId="69">
      <alignment vertical="top"/>
      <protection locked="0"/>
    </xf>
    <xf numFmtId="0" fontId="58" fillId="0" borderId="69"/>
    <xf numFmtId="0" fontId="27" fillId="0" borderId="69"/>
    <xf numFmtId="0" fontId="30" fillId="0" borderId="69"/>
    <xf numFmtId="0" fontId="53" fillId="0" borderId="69"/>
    <xf numFmtId="0" fontId="23" fillId="0" borderId="69"/>
    <xf numFmtId="0" fontId="74" fillId="0" borderId="107" applyNumberFormat="0" applyFill="0" applyAlignment="0" applyProtection="0"/>
    <xf numFmtId="0" fontId="75" fillId="0" borderId="108" applyNumberFormat="0" applyFill="0" applyAlignment="0" applyProtection="0"/>
    <xf numFmtId="0" fontId="76" fillId="0" borderId="109" applyNumberFormat="0" applyFill="0" applyAlignment="0" applyProtection="0"/>
    <xf numFmtId="0" fontId="80" fillId="13" borderId="110" applyNumberFormat="0" applyAlignment="0" applyProtection="0"/>
    <xf numFmtId="0" fontId="81" fillId="14" borderId="111" applyNumberFormat="0" applyAlignment="0" applyProtection="0"/>
    <xf numFmtId="0" fontId="82" fillId="14" borderId="110" applyNumberFormat="0" applyAlignment="0" applyProtection="0"/>
    <xf numFmtId="0" fontId="83" fillId="0" borderId="112" applyNumberFormat="0" applyFill="0" applyAlignment="0" applyProtection="0"/>
    <xf numFmtId="0" fontId="84" fillId="15" borderId="113" applyNumberFormat="0" applyAlignment="0" applyProtection="0"/>
    <xf numFmtId="0" fontId="87" fillId="0" borderId="115" applyNumberFormat="0" applyFill="0" applyAlignment="0" applyProtection="0"/>
    <xf numFmtId="0" fontId="1" fillId="0" borderId="69"/>
    <xf numFmtId="0" fontId="73" fillId="0" borderId="69" applyNumberFormat="0" applyFill="0" applyBorder="0" applyAlignment="0" applyProtection="0"/>
    <xf numFmtId="0" fontId="76" fillId="0" borderId="69" applyNumberFormat="0" applyFill="0" applyBorder="0" applyAlignment="0" applyProtection="0"/>
    <xf numFmtId="0" fontId="77" fillId="10" borderId="69" applyNumberFormat="0" applyBorder="0" applyAlignment="0" applyProtection="0"/>
    <xf numFmtId="0" fontId="78" fillId="11" borderId="69" applyNumberFormat="0" applyBorder="0" applyAlignment="0" applyProtection="0"/>
    <xf numFmtId="0" fontId="79" fillId="12" borderId="69" applyNumberFormat="0" applyBorder="0" applyAlignment="0" applyProtection="0"/>
    <xf numFmtId="0" fontId="85" fillId="0" borderId="69" applyNumberFormat="0" applyFill="0" applyBorder="0" applyAlignment="0" applyProtection="0"/>
    <xf numFmtId="0" fontId="1" fillId="16" borderId="114" applyNumberFormat="0" applyFont="0" applyAlignment="0" applyProtection="0"/>
    <xf numFmtId="0" fontId="86" fillId="0" borderId="69" applyNumberFormat="0" applyFill="0" applyBorder="0" applyAlignment="0" applyProtection="0"/>
    <xf numFmtId="0" fontId="88" fillId="17" borderId="69" applyNumberFormat="0" applyBorder="0" applyAlignment="0" applyProtection="0"/>
    <xf numFmtId="0" fontId="1" fillId="18" borderId="69" applyNumberFormat="0" applyBorder="0" applyAlignment="0" applyProtection="0"/>
    <xf numFmtId="0" fontId="1" fillId="19" borderId="69" applyNumberFormat="0" applyBorder="0" applyAlignment="0" applyProtection="0"/>
    <xf numFmtId="0" fontId="88" fillId="20" borderId="69" applyNumberFormat="0" applyBorder="0" applyAlignment="0" applyProtection="0"/>
    <xf numFmtId="0" fontId="88" fillId="21" borderId="69" applyNumberFormat="0" applyBorder="0" applyAlignment="0" applyProtection="0"/>
    <xf numFmtId="0" fontId="1" fillId="22" borderId="69" applyNumberFormat="0" applyBorder="0" applyAlignment="0" applyProtection="0"/>
    <xf numFmtId="0" fontId="1" fillId="23" borderId="69" applyNumberFormat="0" applyBorder="0" applyAlignment="0" applyProtection="0"/>
    <xf numFmtId="0" fontId="88" fillId="24" borderId="69" applyNumberFormat="0" applyBorder="0" applyAlignment="0" applyProtection="0"/>
    <xf numFmtId="0" fontId="88" fillId="25" borderId="69" applyNumberFormat="0" applyBorder="0" applyAlignment="0" applyProtection="0"/>
    <xf numFmtId="0" fontId="1" fillId="26" borderId="69" applyNumberFormat="0" applyBorder="0" applyAlignment="0" applyProtection="0"/>
    <xf numFmtId="0" fontId="1" fillId="27" borderId="69" applyNumberFormat="0" applyBorder="0" applyAlignment="0" applyProtection="0"/>
    <xf numFmtId="0" fontId="88" fillId="28" borderId="69" applyNumberFormat="0" applyBorder="0" applyAlignment="0" applyProtection="0"/>
    <xf numFmtId="0" fontId="88" fillId="29" borderId="69" applyNumberFormat="0" applyBorder="0" applyAlignment="0" applyProtection="0"/>
    <xf numFmtId="0" fontId="1" fillId="30" borderId="69" applyNumberFormat="0" applyBorder="0" applyAlignment="0" applyProtection="0"/>
    <xf numFmtId="0" fontId="1" fillId="31" borderId="69" applyNumberFormat="0" applyBorder="0" applyAlignment="0" applyProtection="0"/>
    <xf numFmtId="0" fontId="88" fillId="32" borderId="69" applyNumberFormat="0" applyBorder="0" applyAlignment="0" applyProtection="0"/>
    <xf numFmtId="0" fontId="88" fillId="33" borderId="69" applyNumberFormat="0" applyBorder="0" applyAlignment="0" applyProtection="0"/>
    <xf numFmtId="0" fontId="1" fillId="34" borderId="69" applyNumberFormat="0" applyBorder="0" applyAlignment="0" applyProtection="0"/>
    <xf numFmtId="0" fontId="1" fillId="35" borderId="69" applyNumberFormat="0" applyBorder="0" applyAlignment="0" applyProtection="0"/>
    <xf numFmtId="0" fontId="88" fillId="36" borderId="69" applyNumberFormat="0" applyBorder="0" applyAlignment="0" applyProtection="0"/>
    <xf numFmtId="0" fontId="88" fillId="37" borderId="69" applyNumberFormat="0" applyBorder="0" applyAlignment="0" applyProtection="0"/>
    <xf numFmtId="0" fontId="1" fillId="38" borderId="69" applyNumberFormat="0" applyBorder="0" applyAlignment="0" applyProtection="0"/>
    <xf numFmtId="0" fontId="1" fillId="39" borderId="69" applyNumberFormat="0" applyBorder="0" applyAlignment="0" applyProtection="0"/>
    <xf numFmtId="0" fontId="88" fillId="40" borderId="69" applyNumberFormat="0" applyBorder="0" applyAlignment="0" applyProtection="0"/>
  </cellStyleXfs>
  <cellXfs count="387">
    <xf numFmtId="0" fontId="0" fillId="0" borderId="0" xfId="0" applyNumberFormat="1" applyFont="1" applyFill="1" applyBorder="1" applyProtection="1"/>
    <xf numFmtId="1" fontId="2" fillId="0" borderId="0" xfId="0" applyNumberFormat="1" applyFont="1" applyFill="1" applyBorder="1" applyProtection="1"/>
    <xf numFmtId="2" fontId="2" fillId="0" borderId="0" xfId="0" applyNumberFormat="1" applyFont="1" applyFill="1" applyBorder="1" applyProtection="1"/>
    <xf numFmtId="49" fontId="2" fillId="0" borderId="0" xfId="0" applyNumberFormat="1" applyFont="1" applyFill="1" applyBorder="1" applyProtection="1"/>
    <xf numFmtId="0" fontId="2" fillId="0" borderId="0" xfId="0" applyNumberFormat="1" applyFont="1" applyFill="1" applyBorder="1" applyProtection="1"/>
    <xf numFmtId="1" fontId="2" fillId="2" borderId="1" xfId="0" applyNumberFormat="1" applyFont="1" applyFill="1" applyBorder="1" applyProtection="1"/>
    <xf numFmtId="1" fontId="2" fillId="2" borderId="2" xfId="0" applyNumberFormat="1" applyFont="1" applyFill="1" applyBorder="1" applyProtection="1"/>
    <xf numFmtId="2" fontId="2" fillId="2" borderId="2" xfId="0" applyNumberFormat="1" applyFont="1" applyFill="1" applyBorder="1" applyProtection="1"/>
    <xf numFmtId="2" fontId="2" fillId="2" borderId="3" xfId="0" applyNumberFormat="1" applyFont="1" applyFill="1" applyBorder="1" applyProtection="1"/>
    <xf numFmtId="1" fontId="2" fillId="0" borderId="4" xfId="0" applyNumberFormat="1" applyFont="1" applyFill="1" applyBorder="1" applyProtection="1"/>
    <xf numFmtId="2" fontId="2" fillId="0" borderId="5" xfId="0" applyNumberFormat="1" applyFont="1" applyFill="1" applyBorder="1" applyProtection="1"/>
    <xf numFmtId="4" fontId="2" fillId="0" borderId="0" xfId="0" applyNumberFormat="1" applyFont="1" applyFill="1" applyBorder="1" applyProtection="1"/>
    <xf numFmtId="1" fontId="2" fillId="3" borderId="6" xfId="0" applyNumberFormat="1" applyFont="1" applyFill="1" applyBorder="1" applyProtection="1"/>
    <xf numFmtId="1" fontId="2" fillId="3" borderId="7" xfId="0" applyNumberFormat="1" applyFont="1" applyFill="1" applyBorder="1" applyProtection="1"/>
    <xf numFmtId="2" fontId="2" fillId="3" borderId="7" xfId="0" applyNumberFormat="1" applyFont="1" applyFill="1" applyBorder="1" applyProtection="1"/>
    <xf numFmtId="2" fontId="2" fillId="3" borderId="8" xfId="0" applyNumberFormat="1" applyFont="1" applyFill="1" applyBorder="1" applyProtection="1"/>
    <xf numFmtId="0" fontId="11" fillId="0" borderId="0" xfId="0" applyNumberFormat="1" applyFont="1" applyFill="1" applyBorder="1" applyAlignment="1" applyProtection="1">
      <alignment horizontal="right" vertical="center" wrapText="1"/>
    </xf>
    <xf numFmtId="0" fontId="12"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vertical="center"/>
    </xf>
    <xf numFmtId="0" fontId="16" fillId="5" borderId="2" xfId="0" applyNumberFormat="1" applyFont="1" applyFill="1" applyBorder="1" applyAlignment="1" applyProtection="1">
      <alignment horizontal="center" vertical="center" wrapText="1"/>
    </xf>
    <xf numFmtId="0" fontId="4" fillId="5" borderId="9" xfId="0" applyNumberFormat="1" applyFont="1" applyFill="1" applyBorder="1" applyAlignment="1" applyProtection="1">
      <alignment horizontal="center" vertical="center"/>
    </xf>
    <xf numFmtId="0" fontId="16" fillId="5" borderId="21" xfId="0" applyNumberFormat="1" applyFont="1" applyFill="1" applyBorder="1" applyAlignment="1" applyProtection="1">
      <alignment horizontal="center" vertical="center" wrapText="1"/>
    </xf>
    <xf numFmtId="0" fontId="4" fillId="5" borderId="22" xfId="0" applyNumberFormat="1" applyFont="1" applyFill="1" applyBorder="1" applyAlignment="1" applyProtection="1">
      <alignment horizontal="center" vertical="center"/>
    </xf>
    <xf numFmtId="0" fontId="15"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6" fillId="5" borderId="25" xfId="0" applyNumberFormat="1" applyFont="1" applyFill="1" applyBorder="1" applyAlignment="1" applyProtection="1">
      <alignment horizontal="center" vertical="center" wrapText="1"/>
    </xf>
    <xf numFmtId="0" fontId="4" fillId="5" borderId="26" xfId="0" applyNumberFormat="1" applyFont="1" applyFill="1" applyBorder="1" applyAlignment="1" applyProtection="1">
      <alignment horizontal="center" vertical="center"/>
    </xf>
    <xf numFmtId="0" fontId="16" fillId="5" borderId="7" xfId="0" applyNumberFormat="1" applyFont="1" applyFill="1" applyBorder="1" applyAlignment="1" applyProtection="1">
      <alignment horizontal="center" vertical="center" wrapText="1"/>
    </xf>
    <xf numFmtId="0" fontId="4" fillId="5" borderId="29" xfId="0" applyNumberFormat="1" applyFont="1" applyFill="1" applyBorder="1" applyAlignment="1" applyProtection="1">
      <alignment horizontal="center"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vertical="center"/>
    </xf>
    <xf numFmtId="4" fontId="18" fillId="0" borderId="60"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6" fillId="5" borderId="11"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1" fontId="2" fillId="6" borderId="4" xfId="0" applyNumberFormat="1" applyFont="1" applyFill="1" applyBorder="1" applyProtection="1"/>
    <xf numFmtId="1" fontId="2" fillId="6" borderId="0" xfId="0" applyNumberFormat="1" applyFont="1" applyFill="1" applyBorder="1" applyProtection="1"/>
    <xf numFmtId="2" fontId="2" fillId="6" borderId="0" xfId="0" applyNumberFormat="1" applyFont="1" applyFill="1" applyBorder="1" applyProtection="1"/>
    <xf numFmtId="2" fontId="2" fillId="6" borderId="5" xfId="0" applyNumberFormat="1" applyFont="1" applyFill="1" applyBorder="1" applyProtection="1"/>
    <xf numFmtId="0" fontId="23" fillId="0" borderId="86" xfId="7" applyNumberFormat="1" applyFont="1" applyFill="1" applyBorder="1" applyAlignment="1" applyProtection="1">
      <alignment horizontal="center" vertical="center"/>
      <protection hidden="1"/>
    </xf>
    <xf numFmtId="0" fontId="22" fillId="0" borderId="0" xfId="0" applyNumberFormat="1" applyFont="1" applyFill="1" applyBorder="1" applyProtection="1"/>
    <xf numFmtId="0" fontId="30" fillId="0" borderId="0" xfId="0" applyNumberFormat="1" applyFont="1" applyFill="1" applyBorder="1" applyProtection="1"/>
    <xf numFmtId="0" fontId="25" fillId="0" borderId="0" xfId="0" applyNumberFormat="1" applyFont="1" applyFill="1" applyBorder="1" applyAlignment="1" applyProtection="1">
      <alignment vertical="center"/>
    </xf>
    <xf numFmtId="49" fontId="34" fillId="0" borderId="59" xfId="0" applyNumberFormat="1" applyFont="1" applyFill="1" applyBorder="1" applyAlignment="1" applyProtection="1">
      <alignment horizontal="left" vertical="top" wrapText="1"/>
    </xf>
    <xf numFmtId="4" fontId="33" fillId="0" borderId="40" xfId="0" applyNumberFormat="1" applyFont="1" applyFill="1" applyBorder="1" applyAlignment="1" applyProtection="1">
      <alignment horizontal="right" vertical="top" shrinkToFit="1"/>
    </xf>
    <xf numFmtId="167" fontId="35" fillId="0" borderId="60" xfId="0" applyNumberFormat="1" applyFont="1" applyFill="1" applyBorder="1" applyAlignment="1" applyProtection="1">
      <alignment horizontal="right" vertical="top"/>
    </xf>
    <xf numFmtId="49" fontId="25" fillId="0" borderId="58" xfId="0" applyNumberFormat="1" applyFont="1" applyFill="1" applyBorder="1" applyAlignment="1" applyProtection="1">
      <alignment horizontal="left" vertical="top" wrapText="1"/>
    </xf>
    <xf numFmtId="49" fontId="34" fillId="0" borderId="61" xfId="0" applyNumberFormat="1" applyFont="1" applyFill="1" applyBorder="1" applyAlignment="1" applyProtection="1">
      <alignment horizontal="left" vertical="top" wrapText="1"/>
    </xf>
    <xf numFmtId="49" fontId="25" fillId="0" borderId="62" xfId="0" applyNumberFormat="1" applyFont="1" applyFill="1" applyBorder="1" applyAlignment="1" applyProtection="1">
      <alignment horizontal="left" vertical="top" wrapText="1"/>
    </xf>
    <xf numFmtId="49" fontId="34" fillId="0" borderId="64" xfId="0" applyNumberFormat="1" applyFont="1" applyFill="1" applyBorder="1" applyAlignment="1" applyProtection="1">
      <alignment horizontal="left" vertical="top" wrapText="1"/>
    </xf>
    <xf numFmtId="167" fontId="35" fillId="0" borderId="65" xfId="0" applyNumberFormat="1" applyFont="1" applyFill="1" applyBorder="1" applyAlignment="1" applyProtection="1">
      <alignment horizontal="right" vertical="top"/>
    </xf>
    <xf numFmtId="4" fontId="32" fillId="5" borderId="56" xfId="0" applyNumberFormat="1" applyFont="1" applyFill="1" applyBorder="1" applyAlignment="1" applyProtection="1">
      <alignment horizontal="left" vertical="center"/>
    </xf>
    <xf numFmtId="0" fontId="32" fillId="5" borderId="57" xfId="0" applyNumberFormat="1" applyFont="1" applyFill="1" applyBorder="1" applyAlignment="1" applyProtection="1">
      <alignment horizontal="left" vertical="center"/>
    </xf>
    <xf numFmtId="49" fontId="25" fillId="0" borderId="58" xfId="0" applyNumberFormat="1" applyFont="1" applyFill="1" applyBorder="1" applyAlignment="1" applyProtection="1">
      <alignment horizontal="left" vertical="top" shrinkToFit="1"/>
    </xf>
    <xf numFmtId="49" fontId="34" fillId="0" borderId="59" xfId="0" applyNumberFormat="1" applyFont="1" applyFill="1" applyBorder="1" applyAlignment="1" applyProtection="1">
      <alignment horizontal="left" vertical="top" shrinkToFit="1"/>
    </xf>
    <xf numFmtId="4" fontId="33" fillId="0" borderId="63" xfId="0" applyNumberFormat="1" applyFont="1" applyFill="1" applyBorder="1" applyAlignment="1" applyProtection="1">
      <alignment horizontal="right" vertical="top" shrinkToFit="1"/>
    </xf>
    <xf numFmtId="167" fontId="35" fillId="0" borderId="60" xfId="0" applyNumberFormat="1" applyFont="1" applyFill="1" applyBorder="1" applyAlignment="1" applyProtection="1">
      <alignment horizontal="right" vertical="center"/>
    </xf>
    <xf numFmtId="0" fontId="38" fillId="0" borderId="0" xfId="0" applyNumberFormat="1" applyFont="1" applyFill="1" applyBorder="1" applyProtection="1"/>
    <xf numFmtId="0" fontId="37" fillId="0" borderId="34" xfId="0" applyNumberFormat="1" applyFont="1" applyFill="1" applyBorder="1" applyAlignment="1" applyProtection="1">
      <alignment horizontal="center" vertical="center" wrapText="1"/>
    </xf>
    <xf numFmtId="49" fontId="34" fillId="5" borderId="67"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wrapText="1"/>
    </xf>
    <xf numFmtId="49" fontId="25" fillId="0" borderId="68" xfId="0" applyNumberFormat="1" applyFont="1" applyFill="1" applyBorder="1" applyAlignment="1" applyProtection="1">
      <alignment horizontal="left" vertical="top" wrapText="1"/>
    </xf>
    <xf numFmtId="49" fontId="34" fillId="0" borderId="54" xfId="0" applyNumberFormat="1" applyFont="1" applyFill="1" applyBorder="1" applyAlignment="1" applyProtection="1">
      <alignment horizontal="left" vertical="top" wrapText="1"/>
    </xf>
    <xf numFmtId="0" fontId="40" fillId="0" borderId="0" xfId="0" applyNumberFormat="1" applyFont="1" applyFill="1" applyBorder="1" applyProtection="1"/>
    <xf numFmtId="0" fontId="35" fillId="0" borderId="0" xfId="0" applyNumberFormat="1" applyFont="1" applyFill="1" applyBorder="1" applyAlignment="1" applyProtection="1">
      <alignment vertical="center"/>
    </xf>
    <xf numFmtId="0" fontId="32" fillId="5" borderId="56" xfId="0" applyNumberFormat="1" applyFont="1" applyFill="1" applyBorder="1" applyAlignment="1" applyProtection="1">
      <alignment horizontal="left" vertical="center"/>
    </xf>
    <xf numFmtId="49" fontId="32" fillId="5" borderId="67" xfId="0" applyNumberFormat="1" applyFont="1" applyFill="1" applyBorder="1" applyAlignment="1" applyProtection="1">
      <alignment horizontal="left" vertical="center"/>
    </xf>
    <xf numFmtId="49" fontId="32" fillId="5" borderId="3" xfId="0" applyNumberFormat="1" applyFont="1" applyFill="1" applyBorder="1" applyAlignment="1" applyProtection="1">
      <alignment horizontal="left" vertical="center"/>
    </xf>
    <xf numFmtId="0" fontId="42" fillId="0" borderId="0" xfId="0" applyNumberFormat="1" applyFont="1" applyFill="1" applyBorder="1" applyProtection="1"/>
    <xf numFmtId="49" fontId="38" fillId="0" borderId="6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49" fontId="25" fillId="0" borderId="62" xfId="0" applyNumberFormat="1" applyFont="1" applyFill="1" applyBorder="1" applyAlignment="1" applyProtection="1">
      <alignment horizontal="left" vertical="center" wrapText="1"/>
    </xf>
    <xf numFmtId="4" fontId="33" fillId="0" borderId="56" xfId="0" applyNumberFormat="1" applyFont="1" applyFill="1" applyBorder="1" applyAlignment="1" applyProtection="1">
      <alignment horizontal="right" vertical="center" shrinkToFit="1"/>
    </xf>
    <xf numFmtId="167" fontId="35" fillId="0" borderId="57" xfId="0" applyNumberFormat="1" applyFont="1" applyFill="1" applyBorder="1" applyAlignment="1" applyProtection="1">
      <alignment horizontal="right" vertical="center"/>
    </xf>
    <xf numFmtId="4" fontId="33" fillId="0" borderId="40" xfId="0" applyNumberFormat="1" applyFont="1" applyFill="1" applyBorder="1" applyAlignment="1" applyProtection="1">
      <alignment horizontal="right" vertical="center" shrinkToFit="1"/>
    </xf>
    <xf numFmtId="167" fontId="35" fillId="0" borderId="65" xfId="0" applyNumberFormat="1" applyFont="1" applyFill="1" applyBorder="1" applyAlignment="1" applyProtection="1">
      <alignment horizontal="right" vertical="center"/>
    </xf>
    <xf numFmtId="49" fontId="35" fillId="0" borderId="0" xfId="0" applyNumberFormat="1" applyFont="1" applyFill="1" applyBorder="1" applyAlignment="1" applyProtection="1">
      <alignment vertical="center"/>
    </xf>
    <xf numFmtId="49" fontId="25" fillId="0" borderId="58" xfId="0" applyNumberFormat="1" applyFont="1" applyFill="1" applyBorder="1" applyAlignment="1" applyProtection="1">
      <alignment horizontal="left" vertical="center" wrapText="1"/>
    </xf>
    <xf numFmtId="49" fontId="25" fillId="0" borderId="40"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vertical="center"/>
    </xf>
    <xf numFmtId="0" fontId="24" fillId="0" borderId="0" xfId="0" applyNumberFormat="1" applyFont="1" applyFill="1" applyBorder="1" applyProtection="1"/>
    <xf numFmtId="0" fontId="39" fillId="0" borderId="0" xfId="0" applyNumberFormat="1" applyFont="1" applyFill="1" applyBorder="1" applyProtection="1"/>
    <xf numFmtId="0" fontId="39"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45" fillId="0" borderId="40" xfId="0" applyNumberFormat="1" applyFont="1" applyFill="1" applyBorder="1" applyAlignment="1" applyProtection="1">
      <alignment horizontal="left" vertical="top" wrapText="1"/>
    </xf>
    <xf numFmtId="167" fontId="39" fillId="0" borderId="60" xfId="0" applyNumberFormat="1" applyFont="1" applyFill="1" applyBorder="1" applyAlignment="1" applyProtection="1">
      <alignment horizontal="right" vertical="center"/>
    </xf>
    <xf numFmtId="49" fontId="24" fillId="0" borderId="58" xfId="0" applyNumberFormat="1" applyFont="1" applyFill="1" applyBorder="1" applyAlignment="1" applyProtection="1">
      <alignment horizontal="left" vertical="center" shrinkToFi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167" fontId="39" fillId="0" borderId="65" xfId="0" applyNumberFormat="1" applyFont="1" applyFill="1" applyBorder="1" applyAlignment="1" applyProtection="1">
      <alignment horizontal="right" vertical="center"/>
    </xf>
    <xf numFmtId="49" fontId="24" fillId="5" borderId="56" xfId="0" applyNumberFormat="1" applyFont="1" applyFill="1" applyBorder="1" applyAlignment="1" applyProtection="1">
      <alignment horizontal="left" vertical="top"/>
    </xf>
    <xf numFmtId="4" fontId="39" fillId="5" borderId="56" xfId="0" applyNumberFormat="1" applyFont="1" applyFill="1" applyBorder="1" applyAlignment="1" applyProtection="1">
      <alignment horizontal="left" vertical="center"/>
    </xf>
    <xf numFmtId="4" fontId="39" fillId="5" borderId="56" xfId="0" applyNumberFormat="1" applyFont="1" applyFill="1" applyBorder="1" applyAlignment="1" applyProtection="1">
      <alignment vertical="center"/>
    </xf>
    <xf numFmtId="0" fontId="39" fillId="5" borderId="57" xfId="0" applyNumberFormat="1" applyFont="1" applyFill="1" applyBorder="1" applyAlignment="1" applyProtection="1">
      <alignment vertical="center"/>
    </xf>
    <xf numFmtId="49" fontId="45" fillId="0" borderId="63" xfId="0" applyNumberFormat="1" applyFont="1" applyFill="1" applyBorder="1" applyAlignment="1" applyProtection="1">
      <alignment horizontal="left" vertical="top" wrapText="1"/>
    </xf>
    <xf numFmtId="49" fontId="39" fillId="0" borderId="0" xfId="0" applyNumberFormat="1" applyFont="1" applyFill="1" applyBorder="1" applyAlignment="1" applyProtection="1">
      <alignment vertical="center"/>
    </xf>
    <xf numFmtId="4" fontId="49" fillId="0" borderId="40" xfId="0" applyNumberFormat="1" applyFont="1" applyFill="1" applyBorder="1" applyAlignment="1" applyProtection="1">
      <alignment horizontal="right" vertical="center" shrinkToFit="1"/>
    </xf>
    <xf numFmtId="0" fontId="38" fillId="0" borderId="62" xfId="0" applyNumberFormat="1" applyFont="1" applyFill="1" applyBorder="1" applyAlignment="1" applyProtection="1">
      <alignment horizontal="left" vertical="center" wrapText="1"/>
    </xf>
    <xf numFmtId="4" fontId="33" fillId="0" borderId="63" xfId="0" applyNumberFormat="1" applyFont="1" applyFill="1" applyBorder="1" applyAlignment="1" applyProtection="1">
      <alignment horizontal="right" vertical="center" shrinkToFit="1"/>
    </xf>
    <xf numFmtId="4" fontId="33" fillId="0" borderId="57" xfId="0" applyNumberFormat="1" applyFont="1" applyFill="1" applyBorder="1" applyAlignment="1" applyProtection="1">
      <alignment horizontal="right" vertical="center" shrinkToFit="1"/>
    </xf>
    <xf numFmtId="4" fontId="33" fillId="0" borderId="60" xfId="0" applyNumberFormat="1" applyFont="1" applyFill="1" applyBorder="1" applyAlignment="1" applyProtection="1">
      <alignment horizontal="right" vertical="center" shrinkToFit="1"/>
    </xf>
    <xf numFmtId="0" fontId="24" fillId="0" borderId="56" xfId="0" applyNumberFormat="1" applyFont="1" applyFill="1" applyBorder="1" applyAlignment="1" applyProtection="1">
      <alignment horizontal="left" vertical="center" wrapText="1"/>
    </xf>
    <xf numFmtId="49" fontId="45" fillId="0" borderId="56" xfId="0" applyNumberFormat="1" applyFont="1" applyFill="1" applyBorder="1" applyAlignment="1" applyProtection="1">
      <alignment horizontal="left" vertical="top" wrapText="1"/>
    </xf>
    <xf numFmtId="0" fontId="24" fillId="0" borderId="40" xfId="0" applyNumberFormat="1" applyFont="1" applyFill="1" applyBorder="1" applyAlignment="1" applyProtection="1">
      <alignment horizontal="left" vertical="center" wrapText="1"/>
    </xf>
    <xf numFmtId="0" fontId="24" fillId="0" borderId="63" xfId="0" applyNumberFormat="1" applyFont="1" applyFill="1" applyBorder="1" applyAlignment="1" applyProtection="1">
      <alignment horizontal="left"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37" fillId="0" borderId="40" xfId="0" applyNumberFormat="1" applyFont="1" applyFill="1" applyBorder="1" applyAlignment="1" applyProtection="1">
      <alignment horizontal="left" vertical="center" wrapText="1"/>
    </xf>
    <xf numFmtId="0" fontId="35" fillId="0" borderId="75" xfId="0" applyNumberFormat="1" applyFont="1" applyFill="1" applyBorder="1" applyAlignment="1" applyProtection="1">
      <alignment vertical="center" wrapText="1"/>
    </xf>
    <xf numFmtId="49" fontId="35" fillId="0" borderId="75" xfId="0" applyNumberFormat="1" applyFont="1" applyFill="1" applyBorder="1" applyAlignment="1" applyProtection="1">
      <alignment horizontal="left" vertical="center" wrapText="1"/>
    </xf>
    <xf numFmtId="0" fontId="35" fillId="0" borderId="75" xfId="0" applyNumberFormat="1" applyFont="1" applyFill="1" applyBorder="1" applyAlignment="1" applyProtection="1">
      <alignment horizontal="left" vertical="center" wrapText="1"/>
    </xf>
    <xf numFmtId="0" fontId="39" fillId="0" borderId="75" xfId="0" applyNumberFormat="1" applyFont="1" applyFill="1" applyBorder="1" applyAlignment="1" applyProtection="1">
      <alignment horizontal="left" vertical="center" wrapText="1"/>
    </xf>
    <xf numFmtId="49" fontId="39" fillId="0" borderId="75" xfId="0" applyNumberFormat="1" applyFont="1" applyFill="1" applyBorder="1" applyAlignment="1" applyProtection="1">
      <alignment horizontal="left" vertical="center" wrapText="1"/>
    </xf>
    <xf numFmtId="1" fontId="35" fillId="0" borderId="0" xfId="0" applyNumberFormat="1" applyFont="1" applyFill="1" applyBorder="1" applyAlignment="1" applyProtection="1">
      <alignment vertical="center"/>
    </xf>
    <xf numFmtId="0" fontId="35" fillId="0" borderId="0"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xf>
    <xf numFmtId="0" fontId="35" fillId="0" borderId="11" xfId="0" applyNumberFormat="1" applyFont="1" applyFill="1" applyBorder="1" applyAlignment="1" applyProtection="1">
      <alignment vertical="center"/>
    </xf>
    <xf numFmtId="1" fontId="32" fillId="0" borderId="11" xfId="0" applyNumberFormat="1" applyFont="1" applyFill="1" applyBorder="1" applyAlignment="1" applyProtection="1">
      <alignment horizontal="center" vertical="center" wrapText="1"/>
    </xf>
    <xf numFmtId="0" fontId="32" fillId="4" borderId="11" xfId="0" applyNumberFormat="1" applyFont="1" applyFill="1" applyBorder="1" applyAlignment="1" applyProtection="1">
      <alignment horizontal="center" vertical="center" wrapText="1"/>
    </xf>
    <xf numFmtId="49" fontId="32" fillId="4" borderId="11" xfId="0" applyNumberFormat="1" applyFont="1" applyFill="1" applyBorder="1" applyAlignment="1" applyProtection="1">
      <alignment horizontal="center" vertical="center" wrapText="1"/>
    </xf>
    <xf numFmtId="0" fontId="35" fillId="4" borderId="11" xfId="0" applyNumberFormat="1" applyFont="1" applyFill="1" applyBorder="1" applyAlignment="1" applyProtection="1">
      <alignment vertical="center"/>
    </xf>
    <xf numFmtId="1" fontId="35" fillId="4" borderId="11" xfId="0" applyNumberFormat="1" applyFont="1" applyFill="1" applyBorder="1" applyAlignment="1" applyProtection="1">
      <alignment vertical="center"/>
    </xf>
    <xf numFmtId="49" fontId="35" fillId="4" borderId="11" xfId="0" applyNumberFormat="1" applyFont="1" applyFill="1" applyBorder="1" applyAlignment="1" applyProtection="1">
      <alignment vertical="center"/>
    </xf>
    <xf numFmtId="165" fontId="35" fillId="4" borderId="11" xfId="0" applyNumberFormat="1" applyFont="1" applyFill="1" applyBorder="1" applyAlignment="1" applyProtection="1">
      <alignment vertical="center"/>
    </xf>
    <xf numFmtId="0" fontId="35" fillId="0" borderId="11" xfId="0" applyNumberFormat="1" applyFont="1" applyFill="1" applyBorder="1" applyAlignment="1" applyProtection="1">
      <alignment vertical="center" wrapText="1"/>
    </xf>
    <xf numFmtId="1" fontId="51" fillId="0" borderId="73" xfId="0" applyNumberFormat="1" applyFont="1" applyFill="1" applyBorder="1" applyAlignment="1" applyProtection="1">
      <alignment horizontal="center" vertical="center"/>
    </xf>
    <xf numFmtId="0" fontId="50" fillId="0" borderId="74" xfId="0" applyNumberFormat="1" applyFont="1" applyFill="1" applyBorder="1" applyAlignment="1" applyProtection="1">
      <alignment horizontal="center" vertical="center" wrapText="1"/>
    </xf>
    <xf numFmtId="0" fontId="26" fillId="0" borderId="75" xfId="0" applyNumberFormat="1" applyFont="1" applyFill="1" applyBorder="1" applyAlignment="1" applyProtection="1">
      <alignment vertical="center" wrapText="1"/>
    </xf>
    <xf numFmtId="0" fontId="35" fillId="0" borderId="76" xfId="0" applyNumberFormat="1" applyFont="1" applyFill="1" applyBorder="1" applyAlignment="1" applyProtection="1">
      <alignment vertical="center"/>
    </xf>
    <xf numFmtId="0" fontId="35" fillId="0" borderId="0" xfId="0" applyNumberFormat="1" applyFont="1" applyFill="1" applyBorder="1" applyAlignment="1" applyProtection="1">
      <alignment vertical="center" wrapText="1"/>
    </xf>
    <xf numFmtId="0" fontId="35" fillId="0" borderId="80" xfId="0" applyNumberFormat="1" applyFont="1" applyFill="1" applyBorder="1" applyAlignment="1" applyProtection="1">
      <alignment vertical="center"/>
    </xf>
    <xf numFmtId="0" fontId="35" fillId="0" borderId="66" xfId="0" applyNumberFormat="1" applyFont="1" applyFill="1" applyBorder="1" applyAlignment="1" applyProtection="1">
      <alignment vertical="center"/>
    </xf>
    <xf numFmtId="0" fontId="35" fillId="0" borderId="81" xfId="0" applyNumberFormat="1" applyFont="1" applyFill="1" applyBorder="1" applyAlignment="1" applyProtection="1">
      <alignment vertical="center"/>
    </xf>
    <xf numFmtId="3" fontId="35" fillId="0" borderId="0" xfId="0" applyNumberFormat="1" applyFont="1" applyFill="1" applyBorder="1" applyAlignment="1" applyProtection="1">
      <alignment vertical="center"/>
    </xf>
    <xf numFmtId="2" fontId="35" fillId="0" borderId="0" xfId="0" applyNumberFormat="1" applyFont="1" applyFill="1" applyBorder="1" applyAlignment="1" applyProtection="1">
      <alignment vertical="center"/>
    </xf>
    <xf numFmtId="3" fontId="35" fillId="0" borderId="0" xfId="0" applyNumberFormat="1" applyFont="1" applyFill="1" applyBorder="1" applyAlignment="1" applyProtection="1">
      <alignment vertical="center" wrapText="1"/>
    </xf>
    <xf numFmtId="0" fontId="44" fillId="0" borderId="25" xfId="0" applyNumberFormat="1" applyFont="1" applyFill="1" applyBorder="1" applyAlignment="1" applyProtection="1">
      <alignment horizontal="center" vertical="center"/>
    </xf>
    <xf numFmtId="0" fontId="35" fillId="0" borderId="25" xfId="0" applyNumberFormat="1" applyFont="1" applyFill="1" applyBorder="1" applyAlignment="1" applyProtection="1">
      <alignment vertical="center"/>
    </xf>
    <xf numFmtId="3" fontId="35" fillId="0" borderId="25" xfId="0" applyNumberFormat="1" applyFont="1" applyFill="1" applyBorder="1" applyAlignment="1" applyProtection="1">
      <alignment vertical="center"/>
    </xf>
    <xf numFmtId="1" fontId="35" fillId="0" borderId="25" xfId="0" applyNumberFormat="1" applyFont="1" applyFill="1" applyBorder="1" applyAlignment="1" applyProtection="1">
      <alignment vertical="center"/>
    </xf>
    <xf numFmtId="3" fontId="35" fillId="0" borderId="25" xfId="0" applyNumberFormat="1" applyFont="1" applyFill="1" applyBorder="1" applyAlignment="1" applyProtection="1">
      <alignment vertical="center" wrapText="1"/>
    </xf>
    <xf numFmtId="1" fontId="51" fillId="0" borderId="82" xfId="0" applyNumberFormat="1" applyFont="1" applyFill="1" applyBorder="1" applyAlignment="1" applyProtection="1">
      <alignment horizontal="center" vertical="center"/>
    </xf>
    <xf numFmtId="0" fontId="36" fillId="0" borderId="83" xfId="0" applyNumberFormat="1" applyFont="1" applyFill="1" applyBorder="1" applyAlignment="1" applyProtection="1">
      <alignment horizontal="center" vertical="center" wrapText="1"/>
    </xf>
    <xf numFmtId="0" fontId="35" fillId="0" borderId="84" xfId="0" applyNumberFormat="1" applyFont="1" applyFill="1" applyBorder="1" applyAlignment="1" applyProtection="1">
      <alignment vertical="center" wrapText="1"/>
    </xf>
    <xf numFmtId="166" fontId="57" fillId="0" borderId="69" xfId="0" applyNumberFormat="1" applyFont="1" applyFill="1" applyBorder="1" applyAlignment="1" applyProtection="1">
      <alignment horizontal="center" vertical="center"/>
    </xf>
    <xf numFmtId="0" fontId="57" fillId="0" borderId="69" xfId="0" applyNumberFormat="1" applyFont="1" applyFill="1" applyBorder="1" applyAlignment="1" applyProtection="1">
      <alignment horizontal="left" vertical="top" wrapText="1"/>
    </xf>
    <xf numFmtId="3" fontId="57" fillId="0" borderId="69" xfId="0" applyNumberFormat="1" applyFont="1" applyFill="1" applyBorder="1" applyAlignment="1" applyProtection="1">
      <alignment horizontal="right" vertical="top"/>
    </xf>
    <xf numFmtId="0" fontId="22" fillId="0" borderId="69" xfId="0" applyNumberFormat="1" applyFont="1" applyFill="1" applyBorder="1" applyProtection="1"/>
    <xf numFmtId="0" fontId="22" fillId="0" borderId="69" xfId="0" applyNumberFormat="1" applyFont="1" applyFill="1" applyBorder="1" applyAlignment="1" applyProtection="1">
      <alignment vertical="center"/>
    </xf>
    <xf numFmtId="166" fontId="6" fillId="0" borderId="36"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7" xfId="0" applyNumberFormat="1" applyFont="1" applyFill="1" applyBorder="1" applyAlignment="1" applyProtection="1">
      <alignment horizontal="center" vertical="center"/>
    </xf>
    <xf numFmtId="1" fontId="61" fillId="3" borderId="30" xfId="0" applyNumberFormat="1" applyFont="1" applyFill="1" applyBorder="1" applyAlignment="1" applyProtection="1">
      <alignment horizontal="center" vertical="center" wrapText="1"/>
    </xf>
    <xf numFmtId="1" fontId="61" fillId="3" borderId="33" xfId="0" applyNumberFormat="1" applyFont="1" applyFill="1" applyBorder="1" applyAlignment="1" applyProtection="1">
      <alignment horizontal="center" vertical="center" wrapText="1"/>
    </xf>
    <xf numFmtId="49" fontId="62" fillId="3" borderId="32" xfId="0" applyNumberFormat="1" applyFont="1" applyFill="1" applyBorder="1" applyAlignment="1" applyProtection="1">
      <alignment horizontal="center" vertical="center" wrapText="1"/>
    </xf>
    <xf numFmtId="1" fontId="61" fillId="3" borderId="33" xfId="0" applyNumberFormat="1" applyFont="1" applyFill="1" applyBorder="1" applyAlignment="1" applyProtection="1">
      <alignment horizontal="center" vertical="center"/>
    </xf>
    <xf numFmtId="1" fontId="61" fillId="3" borderId="91" xfId="0" applyNumberFormat="1" applyFont="1" applyFill="1" applyBorder="1" applyAlignment="1" applyProtection="1">
      <alignment horizontal="center" vertical="center"/>
    </xf>
    <xf numFmtId="49" fontId="45" fillId="0" borderId="103" xfId="0" applyNumberFormat="1" applyFont="1" applyFill="1" applyBorder="1" applyAlignment="1" applyProtection="1">
      <alignment horizontal="left" vertical="top" wrapText="1"/>
    </xf>
    <xf numFmtId="49" fontId="45" fillId="0" borderId="40" xfId="0" applyNumberFormat="1" applyFont="1" applyFill="1" applyBorder="1" applyAlignment="1" applyProtection="1">
      <alignment horizontal="left" vertical="center" wrapText="1"/>
    </xf>
    <xf numFmtId="49" fontId="37" fillId="0" borderId="56" xfId="0" applyNumberFormat="1" applyFont="1" applyFill="1" applyBorder="1" applyAlignment="1" applyProtection="1">
      <alignment horizontal="left" vertical="center" wrapText="1"/>
    </xf>
    <xf numFmtId="0" fontId="39" fillId="0" borderId="75" xfId="0" applyNumberFormat="1" applyFont="1" applyFill="1" applyBorder="1" applyAlignment="1" applyProtection="1">
      <alignment vertical="center" wrapText="1"/>
    </xf>
    <xf numFmtId="4" fontId="24" fillId="0" borderId="0" xfId="0" applyNumberFormat="1" applyFont="1" applyFill="1" applyBorder="1" applyAlignment="1" applyProtection="1">
      <alignment vertical="center"/>
    </xf>
    <xf numFmtId="164" fontId="18" fillId="0" borderId="40" xfId="1" applyNumberFormat="1" applyFont="1" applyFill="1" applyBorder="1" applyAlignment="1" applyProtection="1">
      <alignment horizontal="right" vertical="top" shrinkToFit="1"/>
    </xf>
    <xf numFmtId="164" fontId="18" fillId="0" borderId="92" xfId="1" applyNumberFormat="1" applyFont="1" applyFill="1" applyBorder="1" applyAlignment="1" applyProtection="1">
      <alignment horizontal="right" vertical="top" shrinkToFit="1"/>
    </xf>
    <xf numFmtId="164" fontId="18" fillId="0" borderId="93" xfId="1" applyNumberFormat="1" applyFont="1" applyFill="1" applyBorder="1" applyAlignment="1" applyProtection="1">
      <alignment horizontal="right" vertical="top" shrinkToFit="1"/>
    </xf>
    <xf numFmtId="164" fontId="18" fillId="0" borderId="94" xfId="1" applyNumberFormat="1" applyFont="1" applyFill="1" applyBorder="1" applyAlignment="1" applyProtection="1">
      <alignment horizontal="right" vertical="top" shrinkToFit="1"/>
    </xf>
    <xf numFmtId="164" fontId="18" fillId="0" borderId="95" xfId="1" applyNumberFormat="1" applyFont="1" applyFill="1" applyBorder="1" applyAlignment="1" applyProtection="1">
      <alignment horizontal="right" vertical="top" shrinkToFit="1"/>
    </xf>
    <xf numFmtId="164" fontId="18" fillId="0" borderId="96" xfId="1" applyNumberFormat="1" applyFont="1" applyFill="1" applyBorder="1" applyAlignment="1" applyProtection="1">
      <alignment horizontal="right" vertical="top" shrinkToFit="1"/>
    </xf>
    <xf numFmtId="164" fontId="18" fillId="0" borderId="99" xfId="1" applyNumberFormat="1" applyFont="1" applyFill="1" applyBorder="1" applyAlignment="1" applyProtection="1">
      <alignment horizontal="right" vertical="top" shrinkToFit="1"/>
    </xf>
    <xf numFmtId="164" fontId="18" fillId="0" borderId="100" xfId="1" applyNumberFormat="1" applyFont="1" applyFill="1" applyBorder="1" applyAlignment="1" applyProtection="1">
      <alignment horizontal="right" vertical="top" shrinkToFit="1"/>
    </xf>
    <xf numFmtId="164" fontId="18" fillId="0" borderId="97" xfId="1" applyNumberFormat="1" applyFont="1" applyFill="1" applyBorder="1" applyAlignment="1" applyProtection="1">
      <alignment horizontal="right" vertical="top" shrinkToFit="1"/>
    </xf>
    <xf numFmtId="164" fontId="18" fillId="0" borderId="98" xfId="1" applyNumberFormat="1" applyFont="1" applyFill="1" applyBorder="1" applyAlignment="1" applyProtection="1">
      <alignment horizontal="right" vertical="top" shrinkToFit="1"/>
    </xf>
    <xf numFmtId="164" fontId="18" fillId="0" borderId="101" xfId="1" applyNumberFormat="1" applyFont="1" applyFill="1" applyBorder="1" applyAlignment="1" applyProtection="1">
      <alignment horizontal="right" vertical="top" shrinkToFit="1"/>
    </xf>
    <xf numFmtId="164" fontId="18" fillId="0" borderId="102" xfId="1" applyNumberFormat="1" applyFont="1" applyFill="1" applyBorder="1" applyAlignment="1" applyProtection="1">
      <alignment horizontal="right" vertical="top" shrinkToFit="1"/>
    </xf>
    <xf numFmtId="49" fontId="34" fillId="0" borderId="56" xfId="0" applyNumberFormat="1" applyFont="1" applyFill="1" applyBorder="1" applyAlignment="1" applyProtection="1">
      <alignment horizontal="left" wrapText="1"/>
    </xf>
    <xf numFmtId="49" fontId="34" fillId="0" borderId="40" xfId="0" applyNumberFormat="1" applyFont="1" applyFill="1" applyBorder="1" applyAlignment="1" applyProtection="1">
      <alignment horizontal="left" wrapText="1"/>
    </xf>
    <xf numFmtId="49" fontId="34" fillId="0" borderId="63" xfId="0" applyNumberFormat="1" applyFont="1" applyFill="1" applyBorder="1" applyAlignment="1" applyProtection="1">
      <alignment horizontal="left" wrapText="1"/>
    </xf>
    <xf numFmtId="49" fontId="34" fillId="0" borderId="56" xfId="0" applyNumberFormat="1" applyFont="1" applyFill="1" applyBorder="1" applyAlignment="1" applyProtection="1">
      <alignment horizontal="left" vertical="center" wrapText="1"/>
    </xf>
    <xf numFmtId="49" fontId="34" fillId="0" borderId="40" xfId="0" applyNumberFormat="1" applyFont="1" applyFill="1" applyBorder="1" applyAlignment="1" applyProtection="1">
      <alignment horizontal="left" vertical="center" wrapText="1"/>
    </xf>
    <xf numFmtId="49" fontId="34" fillId="0" borderId="63"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xf>
    <xf numFmtId="49" fontId="25" fillId="0" borderId="56" xfId="0" applyNumberFormat="1" applyFont="1" applyFill="1" applyBorder="1" applyAlignment="1" applyProtection="1">
      <alignment horizontal="left" vertical="center" wrapText="1"/>
    </xf>
    <xf numFmtId="49" fontId="37" fillId="0" borderId="63" xfId="0" applyNumberFormat="1" applyFont="1" applyFill="1" applyBorder="1" applyAlignment="1" applyProtection="1">
      <alignment horizontal="left" vertical="center" wrapText="1"/>
    </xf>
    <xf numFmtId="49" fontId="15" fillId="0" borderId="0" xfId="0" applyNumberFormat="1" applyFont="1" applyFill="1" applyBorder="1" applyAlignment="1" applyProtection="1">
      <alignment horizontal="left" vertical="center"/>
    </xf>
    <xf numFmtId="49" fontId="20" fillId="0" borderId="0"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7" fillId="0" borderId="33"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7" fillId="0" borderId="3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49" fontId="37" fillId="0" borderId="40" xfId="0" applyNumberFormat="1" applyFont="1" applyFill="1" applyBorder="1" applyAlignment="1" applyProtection="1">
      <alignment horizontal="left" vertical="center" wrapText="1" shrinkToFit="1"/>
    </xf>
    <xf numFmtId="0" fontId="15" fillId="0" borderId="0"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wrapText="1"/>
    </xf>
    <xf numFmtId="49" fontId="1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4" fillId="0" borderId="68" xfId="0" applyNumberFormat="1" applyFont="1" applyFill="1" applyBorder="1" applyAlignment="1" applyProtection="1">
      <alignment horizontal="left" vertical="center" wrapText="1"/>
    </xf>
    <xf numFmtId="0" fontId="24" fillId="0" borderId="58" xfId="0" applyNumberFormat="1" applyFont="1" applyFill="1" applyBorder="1" applyAlignment="1" applyProtection="1">
      <alignment horizontal="left" vertical="center" wrapText="1"/>
    </xf>
    <xf numFmtId="0" fontId="24" fillId="0" borderId="62"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49" fontId="43" fillId="0" borderId="0" xfId="0" applyNumberFormat="1" applyFont="1" applyFill="1" applyBorder="1" applyAlignment="1" applyProtection="1">
      <alignment horizontal="left"/>
    </xf>
    <xf numFmtId="0" fontId="38" fillId="0" borderId="0" xfId="0" applyNumberFormat="1" applyFont="1" applyFill="1" applyBorder="1" applyAlignment="1" applyProtection="1">
      <alignment horizontal="left" wrapText="1"/>
    </xf>
    <xf numFmtId="0" fontId="34" fillId="5" borderId="5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xf>
    <xf numFmtId="49" fontId="24" fillId="0" borderId="0" xfId="0" applyNumberFormat="1" applyFont="1" applyFill="1" applyBorder="1" applyAlignment="1" applyProtection="1">
      <alignment horizontal="left"/>
    </xf>
    <xf numFmtId="0" fontId="28" fillId="5" borderId="55" xfId="0" applyNumberFormat="1" applyFont="1" applyFill="1" applyBorder="1" applyAlignment="1" applyProtection="1">
      <alignment horizontal="left" vertical="center" wrapText="1"/>
    </xf>
    <xf numFmtId="49" fontId="34" fillId="0" borderId="32" xfId="0" applyNumberFormat="1" applyFont="1" applyFill="1" applyBorder="1" applyAlignment="1" applyProtection="1">
      <alignment horizontal="left" vertical="center" wrapText="1"/>
    </xf>
    <xf numFmtId="49" fontId="34" fillId="0" borderId="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center" vertical="center"/>
    </xf>
    <xf numFmtId="0" fontId="25" fillId="0" borderId="69" xfId="0" applyNumberFormat="1" applyFont="1" applyFill="1" applyBorder="1" applyAlignment="1" applyProtection="1">
      <alignment horizontal="center" vertical="center"/>
    </xf>
    <xf numFmtId="0" fontId="38" fillId="0" borderId="69"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49" fontId="24" fillId="0" borderId="104" xfId="0" applyNumberFormat="1" applyFont="1" applyFill="1" applyBorder="1" applyAlignment="1" applyProtection="1">
      <alignment horizontal="left" vertical="center" wrapText="1"/>
    </xf>
    <xf numFmtId="49" fontId="24" fillId="0" borderId="105" xfId="0" applyNumberFormat="1" applyFont="1" applyFill="1" applyBorder="1" applyAlignment="1" applyProtection="1">
      <alignment horizontal="left" vertical="center" wrapText="1"/>
    </xf>
    <xf numFmtId="49" fontId="45" fillId="0" borderId="105" xfId="0" applyNumberFormat="1" applyFont="1" applyFill="1" applyBorder="1" applyAlignment="1" applyProtection="1">
      <alignment horizontal="left" vertical="top" wrapText="1"/>
    </xf>
    <xf numFmtId="4" fontId="49" fillId="0" borderId="105" xfId="0" applyNumberFormat="1" applyFont="1" applyFill="1" applyBorder="1" applyAlignment="1" applyProtection="1">
      <alignment horizontal="right" vertical="center" shrinkToFit="1"/>
    </xf>
    <xf numFmtId="167" fontId="39" fillId="0" borderId="106" xfId="0" applyNumberFormat="1" applyFont="1" applyFill="1" applyBorder="1" applyAlignment="1" applyProtection="1">
      <alignment horizontal="right" vertical="center"/>
    </xf>
    <xf numFmtId="49" fontId="24" fillId="0" borderId="40" xfId="0" applyNumberFormat="1" applyFont="1" applyFill="1" applyBorder="1" applyAlignment="1" applyProtection="1">
      <alignment horizontal="left" vertical="center" wrapText="1" shrinkToFit="1"/>
    </xf>
    <xf numFmtId="49" fontId="25" fillId="0" borderId="40" xfId="0" applyNumberFormat="1" applyFont="1" applyFill="1" applyBorder="1" applyAlignment="1" applyProtection="1">
      <alignment horizontal="left" vertical="center" wrapText="1" shrinkToFit="1"/>
    </xf>
    <xf numFmtId="49" fontId="25" fillId="0" borderId="63" xfId="0" applyNumberFormat="1" applyFont="1" applyFill="1" applyBorder="1" applyAlignment="1" applyProtection="1">
      <alignment horizontal="left" vertical="center" wrapText="1"/>
    </xf>
    <xf numFmtId="0" fontId="38" fillId="0" borderId="0"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shrinkToFit="1"/>
    </xf>
    <xf numFmtId="0" fontId="24"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wrapText="1"/>
    </xf>
    <xf numFmtId="0" fontId="25"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5" fillId="9" borderId="69" xfId="0" applyNumberFormat="1" applyFont="1" applyFill="1" applyBorder="1" applyAlignment="1" applyProtection="1">
      <alignment horizontal="center" vertical="center"/>
    </xf>
    <xf numFmtId="0" fontId="38" fillId="9" borderId="69" xfId="0" applyNumberFormat="1" applyFont="1" applyFill="1" applyBorder="1" applyAlignment="1" applyProtection="1">
      <alignment horizontal="center" vertical="center"/>
    </xf>
    <xf numFmtId="4" fontId="35" fillId="0" borderId="40" xfId="0" applyNumberFormat="1" applyFont="1" applyFill="1" applyBorder="1" applyAlignment="1" applyProtection="1">
      <alignment horizontal="right" vertical="top" shrinkToFit="1"/>
      <protection locked="0"/>
    </xf>
    <xf numFmtId="4" fontId="35" fillId="0" borderId="63" xfId="0" applyNumberFormat="1" applyFont="1" applyFill="1" applyBorder="1" applyAlignment="1" applyProtection="1">
      <alignment horizontal="right" vertical="top" shrinkToFit="1"/>
      <protection locked="0"/>
    </xf>
    <xf numFmtId="4" fontId="35" fillId="0" borderId="57" xfId="0" applyNumberFormat="1" applyFont="1" applyFill="1" applyBorder="1" applyAlignment="1" applyProtection="1">
      <alignment horizontal="right" vertical="top" shrinkToFit="1"/>
      <protection locked="0"/>
    </xf>
    <xf numFmtId="4" fontId="35" fillId="0" borderId="60" xfId="0" applyNumberFormat="1" applyFont="1" applyFill="1" applyBorder="1" applyAlignment="1" applyProtection="1">
      <alignment horizontal="right" vertical="top" shrinkToFit="1"/>
      <protection locked="0"/>
    </xf>
    <xf numFmtId="4" fontId="35" fillId="0" borderId="65" xfId="0" applyNumberFormat="1" applyFont="1" applyFill="1" applyBorder="1" applyAlignment="1" applyProtection="1">
      <alignment horizontal="right" vertical="top" shrinkToFit="1"/>
      <protection locked="0"/>
    </xf>
    <xf numFmtId="4" fontId="39" fillId="0" borderId="40" xfId="0" applyNumberFormat="1" applyFont="1" applyFill="1" applyBorder="1" applyAlignment="1" applyProtection="1">
      <alignment horizontal="right" vertical="center" shrinkToFit="1"/>
      <protection locked="0"/>
    </xf>
    <xf numFmtId="4" fontId="39" fillId="0" borderId="63" xfId="0" applyNumberFormat="1" applyFont="1" applyFill="1" applyBorder="1" applyAlignment="1" applyProtection="1">
      <alignment horizontal="right" vertical="center" shrinkToFit="1"/>
      <protection locked="0"/>
    </xf>
    <xf numFmtId="4" fontId="35" fillId="0" borderId="40" xfId="0" applyNumberFormat="1" applyFont="1" applyFill="1" applyBorder="1" applyAlignment="1" applyProtection="1">
      <alignment horizontal="right" vertical="center" shrinkToFit="1"/>
      <protection locked="0"/>
    </xf>
    <xf numFmtId="4" fontId="35" fillId="0" borderId="60" xfId="0" applyNumberFormat="1" applyFont="1" applyFill="1" applyBorder="1" applyAlignment="1" applyProtection="1">
      <alignment horizontal="right" vertical="center" shrinkToFit="1"/>
      <protection locked="0"/>
    </xf>
    <xf numFmtId="4" fontId="35" fillId="0" borderId="63" xfId="0" applyNumberFormat="1" applyFont="1" applyFill="1" applyBorder="1" applyAlignment="1" applyProtection="1">
      <alignment horizontal="right" vertical="center" shrinkToFit="1"/>
      <protection locked="0"/>
    </xf>
    <xf numFmtId="4" fontId="35" fillId="0" borderId="65" xfId="0" applyNumberFormat="1" applyFont="1" applyFill="1" applyBorder="1" applyAlignment="1" applyProtection="1">
      <alignment horizontal="right" vertical="center" shrinkToFit="1"/>
      <protection locked="0"/>
    </xf>
    <xf numFmtId="4" fontId="7" fillId="0" borderId="57" xfId="0" applyNumberFormat="1" applyFont="1" applyFill="1" applyBorder="1" applyAlignment="1" applyProtection="1">
      <alignment horizontal="right" vertical="center" shrinkToFit="1"/>
      <protection locked="0"/>
    </xf>
    <xf numFmtId="4" fontId="7" fillId="0" borderId="60"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0" fontId="56" fillId="0" borderId="87" xfId="0" applyNumberFormat="1" applyFont="1" applyFill="1" applyBorder="1" applyAlignment="1" applyProtection="1">
      <alignment vertical="center"/>
      <protection locked="0" hidden="1"/>
    </xf>
    <xf numFmtId="0" fontId="56" fillId="0" borderId="87" xfId="0" applyNumberFormat="1" applyFont="1" applyFill="1" applyBorder="1" applyAlignment="1" applyProtection="1">
      <alignment horizontal="center" vertical="center"/>
      <protection locked="0" hidden="1"/>
    </xf>
    <xf numFmtId="0" fontId="52" fillId="0" borderId="0" xfId="0" applyNumberFormat="1" applyFont="1" applyFill="1" applyBorder="1" applyAlignment="1" applyProtection="1">
      <alignment horizontal="center" vertical="center"/>
    </xf>
    <xf numFmtId="0" fontId="34" fillId="5" borderId="30" xfId="0" applyNumberFormat="1" applyFont="1" applyFill="1" applyBorder="1" applyAlignment="1" applyProtection="1">
      <alignment horizontal="center" vertical="center"/>
    </xf>
    <xf numFmtId="0" fontId="34" fillId="5" borderId="33" xfId="0" applyNumberFormat="1" applyFont="1" applyFill="1" applyBorder="1" applyAlignment="1" applyProtection="1">
      <alignment horizontal="center" vertical="center" wrapText="1"/>
    </xf>
    <xf numFmtId="0" fontId="34" fillId="5" borderId="34" xfId="0" applyNumberFormat="1" applyFont="1" applyFill="1" applyBorder="1" applyAlignment="1" applyProtection="1">
      <alignment horizontal="center" vertical="center" wrapText="1"/>
    </xf>
    <xf numFmtId="3" fontId="35" fillId="0" borderId="40" xfId="0" applyNumberFormat="1" applyFont="1" applyFill="1" applyBorder="1" applyAlignment="1" applyProtection="1">
      <alignment horizontal="right" vertical="top" shrinkToFit="1"/>
      <protection locked="0"/>
    </xf>
    <xf numFmtId="0" fontId="13" fillId="0" borderId="15" xfId="0" applyNumberFormat="1" applyFont="1" applyFill="1" applyBorder="1" applyAlignment="1" applyProtection="1">
      <alignment horizontal="center" vertical="center" wrapText="1"/>
      <protection locked="0"/>
    </xf>
    <xf numFmtId="165" fontId="13" fillId="0" borderId="15" xfId="0" applyNumberFormat="1" applyFont="1" applyFill="1" applyBorder="1" applyAlignment="1" applyProtection="1">
      <alignment horizontal="center" vertical="center" wrapText="1"/>
      <protection locked="0"/>
    </xf>
    <xf numFmtId="1" fontId="13" fillId="0" borderId="15" xfId="0" applyNumberFormat="1" applyFont="1" applyFill="1" applyBorder="1" applyAlignment="1" applyProtection="1">
      <alignment horizontal="center" vertical="center" wrapText="1"/>
      <protection locked="0"/>
    </xf>
    <xf numFmtId="49" fontId="13" fillId="0" borderId="15" xfId="0" applyNumberFormat="1" applyFont="1" applyFill="1" applyBorder="1" applyAlignment="1" applyProtection="1">
      <alignment horizontal="center" vertical="center" wrapText="1"/>
      <protection locked="0"/>
    </xf>
    <xf numFmtId="0" fontId="9"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4" fillId="5" borderId="16" xfId="0" applyNumberFormat="1" applyFont="1" applyFill="1" applyBorder="1" applyAlignment="1" applyProtection="1">
      <alignment horizontal="right"/>
    </xf>
    <xf numFmtId="0" fontId="5" fillId="0" borderId="26" xfId="0" applyNumberFormat="1" applyFont="1" applyFill="1" applyBorder="1" applyAlignment="1" applyProtection="1">
      <alignment vertical="center" wrapText="1"/>
    </xf>
    <xf numFmtId="0" fontId="6" fillId="5" borderId="1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8" fillId="0" borderId="26" xfId="0" applyNumberFormat="1" applyFont="1" applyFill="1" applyBorder="1" applyAlignment="1" applyProtection="1">
      <alignment vertical="center" wrapText="1"/>
    </xf>
    <xf numFmtId="0" fontId="5" fillId="8" borderId="11" xfId="0" applyNumberFormat="1" applyFont="1" applyFill="1" applyBorder="1" applyAlignment="1" applyProtection="1">
      <alignment vertical="center" wrapText="1"/>
    </xf>
    <xf numFmtId="0" fontId="3"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7" fillId="0" borderId="30" xfId="0" applyNumberFormat="1" applyFont="1" applyFill="1" applyBorder="1" applyAlignment="1" applyProtection="1">
      <alignment horizontal="center" vertical="center" wrapText="1"/>
      <protection locked="0"/>
    </xf>
    <xf numFmtId="0" fontId="37" fillId="0" borderId="33" xfId="0" applyNumberFormat="1" applyFont="1" applyFill="1" applyBorder="1" applyAlignment="1" applyProtection="1">
      <alignment horizontal="center" vertical="center" wrapText="1"/>
      <protection locked="0"/>
    </xf>
    <xf numFmtId="49" fontId="34" fillId="0" borderId="52" xfId="0" applyNumberFormat="1" applyFont="1" applyFill="1" applyBorder="1" applyAlignment="1" applyProtection="1">
      <alignment horizontal="center" vertical="center" wrapText="1"/>
      <protection locked="0"/>
    </xf>
    <xf numFmtId="0" fontId="37" fillId="0" borderId="34" xfId="0" applyNumberFormat="1" applyFont="1" applyFill="1" applyBorder="1" applyAlignment="1" applyProtection="1">
      <alignment horizontal="center" vertical="center" wrapText="1"/>
      <protection locked="0"/>
    </xf>
    <xf numFmtId="0" fontId="60" fillId="7" borderId="90" xfId="0" applyNumberFormat="1" applyFont="1" applyFill="1" applyBorder="1" applyAlignment="1" applyProtection="1">
      <alignment horizontal="center" vertical="center" wrapText="1"/>
      <protection locked="0" hidden="1"/>
    </xf>
    <xf numFmtId="0" fontId="60" fillId="7" borderId="89" xfId="6" applyNumberFormat="1" applyFont="1" applyFill="1" applyBorder="1" applyAlignment="1" applyProtection="1">
      <alignment horizontal="center" vertical="center" wrapText="1"/>
      <protection locked="0" hidden="1"/>
    </xf>
    <xf numFmtId="0" fontId="60" fillId="7" borderId="89" xfId="6" applyNumberFormat="1" applyFont="1" applyFill="1" applyBorder="1" applyAlignment="1" applyProtection="1">
      <alignment horizontal="center" vertical="center"/>
      <protection locked="0" hidden="1"/>
    </xf>
    <xf numFmtId="0" fontId="60"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60" fillId="7" borderId="88" xfId="6" applyNumberFormat="1" applyFont="1" applyFill="1" applyBorder="1" applyAlignment="1" applyProtection="1">
      <alignment horizontal="center" vertical="center"/>
      <protection locked="0"/>
    </xf>
    <xf numFmtId="0" fontId="38" fillId="0" borderId="0" xfId="0" applyNumberFormat="1" applyFont="1" applyFill="1" applyBorder="1" applyAlignment="1" applyProtection="1">
      <alignment horizontal="left"/>
      <protection locked="0"/>
    </xf>
    <xf numFmtId="0" fontId="38" fillId="0" borderId="0" xfId="0" applyNumberFormat="1" applyFont="1" applyFill="1" applyBorder="1" applyAlignment="1" applyProtection="1">
      <alignment horizontal="left" wrapText="1"/>
      <protection locked="0"/>
    </xf>
    <xf numFmtId="0" fontId="40" fillId="0" borderId="0" xfId="0" applyNumberFormat="1" applyFont="1" applyFill="1" applyBorder="1" applyProtection="1">
      <protection locked="0"/>
    </xf>
    <xf numFmtId="0" fontId="38" fillId="0" borderId="0" xfId="0" applyNumberFormat="1" applyFont="1" applyFill="1" applyBorder="1" applyProtection="1">
      <protection locked="0"/>
    </xf>
    <xf numFmtId="0" fontId="60" fillId="7" borderId="89" xfId="0" applyNumberFormat="1" applyFont="1" applyFill="1" applyBorder="1" applyAlignment="1" applyProtection="1">
      <alignment horizontal="center" vertical="center" wrapText="1"/>
      <protection locked="0" hidden="1"/>
    </xf>
    <xf numFmtId="0" fontId="24" fillId="0" borderId="0" xfId="0" applyNumberFormat="1" applyFont="1" applyFill="1" applyBorder="1" applyAlignment="1" applyProtection="1">
      <alignment horizontal="left"/>
      <protection locked="0"/>
    </xf>
    <xf numFmtId="0" fontId="24"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45" fillId="0" borderId="30" xfId="0" applyNumberFormat="1" applyFont="1" applyFill="1" applyBorder="1" applyAlignment="1" applyProtection="1">
      <alignment horizontal="center" vertical="center" wrapText="1"/>
      <protection locked="0"/>
    </xf>
    <xf numFmtId="0" fontId="45" fillId="0" borderId="33" xfId="0" applyNumberFormat="1" applyFont="1" applyFill="1" applyBorder="1" applyAlignment="1" applyProtection="1">
      <alignment horizontal="center" vertical="center" wrapText="1"/>
      <protection locked="0"/>
    </xf>
    <xf numFmtId="49" fontId="45" fillId="0" borderId="52" xfId="0" applyNumberFormat="1" applyFont="1" applyFill="1" applyBorder="1" applyAlignment="1" applyProtection="1">
      <alignment horizontal="center" vertical="center" wrapText="1"/>
      <protection locked="0"/>
    </xf>
    <xf numFmtId="0" fontId="45" fillId="0" borderId="33" xfId="0" applyNumberFormat="1" applyFont="1" applyFill="1" applyBorder="1" applyAlignment="1" applyProtection="1">
      <alignment horizontal="center" vertical="center"/>
      <protection locked="0"/>
    </xf>
    <xf numFmtId="0" fontId="45" fillId="0" borderId="34" xfId="0" applyNumberFormat="1" applyFont="1" applyFill="1" applyBorder="1" applyAlignment="1" applyProtection="1">
      <alignment horizontal="center" vertical="center" wrapText="1"/>
      <protection locked="0"/>
    </xf>
    <xf numFmtId="0" fontId="34" fillId="5" borderId="55" xfId="0" applyNumberFormat="1" applyFont="1" applyFill="1" applyBorder="1" applyAlignment="1" applyProtection="1">
      <alignment horizontal="left" vertical="center" wrapText="1"/>
      <protection locked="0"/>
    </xf>
    <xf numFmtId="0" fontId="32" fillId="5" borderId="56" xfId="0" applyNumberFormat="1" applyFont="1" applyFill="1" applyBorder="1" applyAlignment="1" applyProtection="1">
      <alignment horizontal="left" vertical="center"/>
      <protection locked="0"/>
    </xf>
    <xf numFmtId="0" fontId="32" fillId="5" borderId="57" xfId="0" applyNumberFormat="1" applyFont="1" applyFill="1" applyBorder="1" applyAlignment="1" applyProtection="1">
      <alignment horizontal="left" vertical="center"/>
      <protection locked="0"/>
    </xf>
    <xf numFmtId="49" fontId="19" fillId="0" borderId="40" xfId="0" applyNumberFormat="1" applyFont="1" applyFill="1" applyBorder="1" applyAlignment="1" applyProtection="1">
      <alignment horizontal="left" vertical="center" wrapText="1"/>
    </xf>
    <xf numFmtId="0" fontId="37" fillId="0" borderId="35" xfId="0" applyNumberFormat="1" applyFont="1" applyFill="1" applyBorder="1" applyAlignment="1" applyProtection="1">
      <alignment horizontal="center" vertical="center" wrapText="1"/>
      <protection locked="0"/>
    </xf>
    <xf numFmtId="0" fontId="37" fillId="0" borderId="51" xfId="0" applyNumberFormat="1" applyFont="1" applyFill="1" applyBorder="1" applyAlignment="1" applyProtection="1">
      <alignment horizontal="center" vertical="center" wrapText="1"/>
      <protection locked="0"/>
    </xf>
    <xf numFmtId="0" fontId="7" fillId="0" borderId="75" xfId="0" applyNumberFormat="1" applyFont="1" applyFill="1" applyBorder="1" applyAlignment="1" applyProtection="1">
      <alignment horizontal="left" vertical="center" wrapText="1"/>
    </xf>
    <xf numFmtId="0" fontId="9" fillId="0" borderId="86" xfId="0" applyNumberFormat="1" applyFont="1" applyFill="1" applyBorder="1" applyAlignment="1" applyProtection="1">
      <alignment horizontal="center" vertical="center"/>
      <protection locked="0" hidden="1"/>
    </xf>
    <xf numFmtId="0" fontId="55" fillId="0" borderId="0" xfId="0" applyNumberFormat="1" applyFont="1" applyFill="1" applyBorder="1" applyAlignment="1" applyProtection="1">
      <alignment horizontal="center" vertical="top" wrapText="1"/>
      <protection hidden="1"/>
    </xf>
    <xf numFmtId="49" fontId="17" fillId="0" borderId="42" xfId="0" applyNumberFormat="1" applyFont="1" applyFill="1" applyBorder="1" applyAlignment="1" applyProtection="1">
      <alignment horizontal="left" vertical="center"/>
    </xf>
    <xf numFmtId="0" fontId="9" fillId="0" borderId="43" xfId="0" applyNumberFormat="1" applyFont="1" applyFill="1" applyBorder="1" applyProtection="1"/>
    <xf numFmtId="0" fontId="9" fillId="0" borderId="44" xfId="0" applyNumberFormat="1" applyFont="1" applyFill="1" applyBorder="1" applyProtection="1"/>
    <xf numFmtId="49" fontId="17" fillId="0" borderId="47" xfId="0" applyNumberFormat="1" applyFont="1" applyFill="1" applyBorder="1" applyAlignment="1" applyProtection="1">
      <alignment horizontal="left" vertical="center"/>
    </xf>
    <xf numFmtId="0" fontId="9" fillId="0" borderId="48" xfId="0" applyNumberFormat="1" applyFont="1" applyFill="1" applyBorder="1" applyProtection="1"/>
    <xf numFmtId="0" fontId="9" fillId="0" borderId="49" xfId="0" applyNumberFormat="1" applyFont="1" applyFill="1" applyBorder="1" applyProtection="1"/>
    <xf numFmtId="0" fontId="17" fillId="0" borderId="36" xfId="0" applyNumberFormat="1" applyFont="1" applyFill="1" applyBorder="1" applyAlignment="1" applyProtection="1">
      <alignment horizontal="left" vertical="center"/>
    </xf>
    <xf numFmtId="0" fontId="9" fillId="0" borderId="37" xfId="0" applyNumberFormat="1" applyFont="1" applyFill="1" applyBorder="1" applyProtection="1"/>
    <xf numFmtId="0" fontId="9" fillId="0" borderId="38" xfId="0" applyNumberFormat="1" applyFont="1" applyFill="1" applyBorder="1" applyProtection="1"/>
    <xf numFmtId="0" fontId="17" fillId="0" borderId="42" xfId="0" applyNumberFormat="1" applyFont="1" applyFill="1" applyBorder="1" applyAlignment="1" applyProtection="1">
      <alignment horizontal="left" vertical="center"/>
    </xf>
    <xf numFmtId="0" fontId="17" fillId="0" borderId="47" xfId="0" applyNumberFormat="1" applyFont="1" applyFill="1" applyBorder="1" applyAlignment="1" applyProtection="1">
      <alignment horizontal="left" vertical="center"/>
    </xf>
    <xf numFmtId="49" fontId="17" fillId="0" borderId="36" xfId="0" applyNumberFormat="1" applyFont="1" applyFill="1" applyBorder="1" applyAlignment="1" applyProtection="1">
      <alignment horizontal="left" vertical="center"/>
    </xf>
    <xf numFmtId="0" fontId="34" fillId="5" borderId="31" xfId="0" applyNumberFormat="1" applyFont="1" applyFill="1" applyBorder="1" applyAlignment="1" applyProtection="1">
      <alignment horizontal="center" vertical="center" wrapText="1"/>
    </xf>
    <xf numFmtId="0" fontId="24" fillId="0" borderId="12" xfId="0" applyNumberFormat="1" applyFont="1" applyFill="1" applyBorder="1" applyProtection="1"/>
    <xf numFmtId="0" fontId="24" fillId="0" borderId="32" xfId="0" applyNumberFormat="1" applyFont="1" applyFill="1" applyBorder="1" applyProtection="1"/>
    <xf numFmtId="49" fontId="6" fillId="0" borderId="35" xfId="0" applyNumberFormat="1" applyFont="1" applyFill="1" applyBorder="1" applyAlignment="1" applyProtection="1">
      <alignment horizontal="center" vertical="center" wrapText="1"/>
    </xf>
    <xf numFmtId="0" fontId="9" fillId="0" borderId="41" xfId="0" applyNumberFormat="1" applyFont="1" applyFill="1" applyBorder="1" applyProtection="1"/>
    <xf numFmtId="0" fontId="9" fillId="0" borderId="46" xfId="0" applyNumberFormat="1" applyFont="1" applyFill="1" applyBorder="1" applyProtection="1"/>
    <xf numFmtId="49" fontId="59" fillId="5" borderId="19" xfId="0" applyNumberFormat="1" applyFont="1" applyFill="1" applyBorder="1" applyAlignment="1" applyProtection="1">
      <alignment horizontal="left" vertical="center"/>
    </xf>
    <xf numFmtId="0" fontId="9" fillId="0" borderId="20" xfId="0" applyNumberFormat="1" applyFont="1" applyFill="1" applyBorder="1" applyProtection="1"/>
    <xf numFmtId="49" fontId="59" fillId="5" borderId="23" xfId="0" applyNumberFormat="1" applyFont="1" applyFill="1" applyBorder="1" applyAlignment="1" applyProtection="1">
      <alignment horizontal="left" vertical="center" shrinkToFit="1"/>
    </xf>
    <xf numFmtId="0" fontId="9" fillId="0" borderId="24" xfId="0" applyNumberFormat="1" applyFont="1" applyFill="1" applyBorder="1" applyProtection="1"/>
    <xf numFmtId="0" fontId="10" fillId="0" borderId="69" xfId="0" applyNumberFormat="1" applyFont="1" applyFill="1" applyBorder="1" applyAlignment="1" applyProtection="1">
      <alignment horizontal="center" vertical="center" wrapText="1"/>
    </xf>
    <xf numFmtId="0" fontId="9" fillId="0" borderId="69" xfId="0" applyNumberFormat="1" applyFont="1" applyFill="1" applyBorder="1" applyProtection="1"/>
    <xf numFmtId="0" fontId="64" fillId="0" borderId="0" xfId="0" applyNumberFormat="1" applyFont="1" applyFill="1" applyBorder="1" applyAlignment="1" applyProtection="1">
      <alignment horizontal="center" wrapText="1"/>
    </xf>
    <xf numFmtId="0" fontId="65" fillId="0" borderId="0" xfId="0" applyNumberFormat="1" applyFont="1" applyFill="1" applyBorder="1" applyProtection="1"/>
    <xf numFmtId="49" fontId="66" fillId="5" borderId="16" xfId="0" applyNumberFormat="1" applyFont="1" applyFill="1" applyBorder="1" applyAlignment="1" applyProtection="1">
      <alignment horizontal="center" vertical="center" wrapText="1"/>
    </xf>
    <xf numFmtId="0" fontId="23" fillId="0" borderId="10" xfId="0" applyNumberFormat="1" applyFont="1" applyFill="1" applyBorder="1" applyProtection="1"/>
    <xf numFmtId="0" fontId="23" fillId="0" borderId="15" xfId="0" applyNumberFormat="1" applyFont="1" applyFill="1" applyBorder="1" applyProtection="1"/>
    <xf numFmtId="49" fontId="59" fillId="5" borderId="17" xfId="0" applyNumberFormat="1" applyFont="1" applyFill="1" applyBorder="1" applyAlignment="1" applyProtection="1">
      <alignment horizontal="left" vertical="center"/>
    </xf>
    <xf numFmtId="0" fontId="9" fillId="0" borderId="18" xfId="0" applyNumberFormat="1" applyFont="1" applyFill="1" applyBorder="1" applyProtection="1"/>
    <xf numFmtId="0" fontId="59" fillId="5" borderId="27" xfId="0" applyNumberFormat="1" applyFont="1" applyFill="1" applyBorder="1" applyAlignment="1" applyProtection="1">
      <alignment horizontal="left" vertical="center"/>
    </xf>
    <xf numFmtId="0" fontId="9" fillId="0" borderId="28" xfId="0" applyNumberFormat="1" applyFont="1" applyFill="1" applyBorder="1" applyProtection="1"/>
    <xf numFmtId="0" fontId="35" fillId="0" borderId="0" xfId="0" applyNumberFormat="1" applyFont="1" applyFill="1" applyBorder="1" applyAlignment="1" applyProtection="1">
      <alignment horizontal="center" vertical="top" wrapText="1"/>
    </xf>
    <xf numFmtId="0" fontId="40" fillId="0" borderId="0" xfId="0" applyNumberFormat="1" applyFont="1" applyFill="1" applyBorder="1" applyProtection="1"/>
    <xf numFmtId="0" fontId="28" fillId="5" borderId="66" xfId="0" applyNumberFormat="1" applyFont="1" applyFill="1" applyBorder="1" applyAlignment="1" applyProtection="1">
      <alignment horizontal="left" vertical="center" wrapText="1"/>
    </xf>
    <xf numFmtId="0" fontId="29" fillId="0" borderId="13" xfId="0" applyNumberFormat="1" applyFont="1" applyFill="1" applyBorder="1" applyAlignment="1" applyProtection="1">
      <alignment horizontal="left"/>
    </xf>
    <xf numFmtId="0" fontId="31" fillId="0" borderId="0"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protection locked="0"/>
    </xf>
    <xf numFmtId="0" fontId="28" fillId="5" borderId="53" xfId="0" applyNumberFormat="1" applyFont="1" applyFill="1" applyBorder="1" applyAlignment="1" applyProtection="1">
      <alignment horizontal="left" vertical="center" wrapText="1"/>
    </xf>
    <xf numFmtId="0" fontId="29" fillId="0" borderId="54" xfId="0" applyNumberFormat="1" applyFont="1" applyFill="1" applyBorder="1" applyAlignment="1" applyProtection="1">
      <alignment horizontal="left"/>
    </xf>
    <xf numFmtId="0" fontId="46" fillId="0" borderId="0" xfId="0" applyNumberFormat="1" applyFont="1" applyFill="1" applyBorder="1" applyAlignment="1" applyProtection="1">
      <alignment horizontal="center" vertical="center"/>
      <protection locked="0"/>
    </xf>
    <xf numFmtId="0" fontId="47" fillId="0" borderId="0" xfId="0" applyNumberFormat="1" applyFont="1" applyFill="1" applyBorder="1" applyProtection="1">
      <protection locked="0"/>
    </xf>
    <xf numFmtId="0" fontId="48" fillId="5" borderId="53" xfId="0" applyNumberFormat="1" applyFont="1" applyFill="1" applyBorder="1" applyAlignment="1" applyProtection="1">
      <alignment horizontal="left" vertical="center"/>
    </xf>
    <xf numFmtId="0" fontId="28" fillId="5" borderId="53" xfId="0" applyNumberFormat="1" applyFont="1" applyFill="1" applyBorder="1" applyAlignment="1" applyProtection="1">
      <alignment horizontal="left" vertical="center" wrapText="1"/>
      <protection locked="0"/>
    </xf>
    <xf numFmtId="0" fontId="29" fillId="0" borderId="54" xfId="0" applyNumberFormat="1" applyFont="1" applyFill="1" applyBorder="1" applyAlignment="1" applyProtection="1">
      <alignment horizontal="left"/>
      <protection locked="0"/>
    </xf>
    <xf numFmtId="0" fontId="31" fillId="0" borderId="0" xfId="0" applyNumberFormat="1" applyFont="1" applyFill="1" applyBorder="1" applyAlignment="1" applyProtection="1">
      <alignment horizontal="center" vertical="center"/>
      <protection locked="0"/>
    </xf>
    <xf numFmtId="0" fontId="41" fillId="0" borderId="0" xfId="0" applyNumberFormat="1" applyFont="1" applyFill="1" applyBorder="1" applyProtection="1">
      <protection locked="0"/>
    </xf>
    <xf numFmtId="0" fontId="25" fillId="0" borderId="0" xfId="0" applyNumberFormat="1" applyFont="1" applyFill="1" applyBorder="1" applyAlignment="1" applyProtection="1">
      <alignment horizontal="center" vertical="top" wrapText="1"/>
    </xf>
    <xf numFmtId="0" fontId="38" fillId="0" borderId="0" xfId="0" applyNumberFormat="1" applyFont="1" applyFill="1" applyBorder="1" applyProtection="1"/>
    <xf numFmtId="0" fontId="10"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7"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10" fillId="0" borderId="0" xfId="0" applyNumberFormat="1" applyFont="1" applyFill="1" applyBorder="1" applyAlignment="1" applyProtection="1">
      <alignment horizontal="center" vertical="center"/>
      <protection locked="0"/>
    </xf>
    <xf numFmtId="49" fontId="32" fillId="5" borderId="77" xfId="0" applyNumberFormat="1" applyFont="1" applyFill="1" applyBorder="1" applyAlignment="1" applyProtection="1">
      <alignment horizontal="left" vertical="center"/>
    </xf>
    <xf numFmtId="0" fontId="27" fillId="0" borderId="78" xfId="0" applyNumberFormat="1" applyFont="1" applyFill="1" applyBorder="1" applyProtection="1"/>
    <xf numFmtId="0" fontId="27" fillId="0" borderId="79" xfId="0" applyNumberFormat="1" applyFont="1" applyFill="1" applyBorder="1" applyProtection="1"/>
    <xf numFmtId="0" fontId="10" fillId="0" borderId="0" xfId="0" applyNumberFormat="1" applyFont="1" applyFill="1" applyBorder="1" applyAlignment="1" applyProtection="1">
      <alignment horizontal="center" vertical="center"/>
    </xf>
    <xf numFmtId="49" fontId="32" fillId="5" borderId="70" xfId="0" applyNumberFormat="1" applyFont="1" applyFill="1" applyBorder="1" applyAlignment="1" applyProtection="1">
      <alignment horizontal="left" vertical="center" wrapText="1"/>
    </xf>
    <xf numFmtId="0" fontId="27" fillId="0" borderId="71" xfId="0" applyNumberFormat="1" applyFont="1" applyFill="1" applyBorder="1" applyProtection="1"/>
    <xf numFmtId="0" fontId="27" fillId="0" borderId="72" xfId="0" applyNumberFormat="1" applyFont="1" applyFill="1" applyBorder="1" applyProtection="1"/>
    <xf numFmtId="0" fontId="2" fillId="0" borderId="66" xfId="0" applyNumberFormat="1" applyFont="1" applyFill="1" applyBorder="1" applyAlignment="1" applyProtection="1">
      <alignment vertical="center" wrapText="1"/>
      <protection locked="0"/>
    </xf>
    <xf numFmtId="0" fontId="9" fillId="0" borderId="14" xfId="0" applyNumberFormat="1" applyFont="1" applyFill="1" applyBorder="1" applyProtection="1"/>
    <xf numFmtId="0" fontId="2" fillId="0" borderId="66" xfId="5" applyNumberFormat="1" applyFont="1" applyFill="1" applyBorder="1" applyAlignment="1" applyProtection="1">
      <alignment vertical="center" wrapText="1"/>
    </xf>
    <xf numFmtId="0" fontId="27" fillId="0" borderId="14" xfId="5" applyNumberFormat="1" applyFont="1" applyFill="1" applyBorder="1" applyProtection="1"/>
    <xf numFmtId="0" fontId="22" fillId="0" borderId="66" xfId="5" applyNumberFormat="1" applyFont="1" applyFill="1" applyBorder="1" applyAlignment="1" applyProtection="1">
      <alignment vertical="center" wrapText="1"/>
    </xf>
    <xf numFmtId="0" fontId="2" fillId="0" borderId="66" xfId="0" applyNumberFormat="1" applyFont="1" applyFill="1" applyBorder="1" applyAlignment="1" applyProtection="1">
      <alignment vertical="center" wrapText="1"/>
    </xf>
    <xf numFmtId="0" fontId="22" fillId="0" borderId="66" xfId="0" applyNumberFormat="1" applyFont="1" applyFill="1" applyBorder="1" applyAlignment="1" applyProtection="1">
      <alignment vertical="center" wrapText="1"/>
    </xf>
    <xf numFmtId="0" fontId="23" fillId="0" borderId="86" xfId="7" applyNumberFormat="1" applyFont="1" applyFill="1" applyBorder="1" applyAlignment="1" applyProtection="1">
      <alignment vertical="center" wrapText="1"/>
      <protection hidden="1"/>
    </xf>
    <xf numFmtId="0" fontId="10" fillId="0" borderId="85" xfId="0" applyNumberFormat="1" applyFont="1" applyFill="1" applyBorder="1" applyAlignment="1" applyProtection="1">
      <alignment horizontal="center" vertical="center"/>
    </xf>
    <xf numFmtId="0" fontId="5" fillId="0" borderId="66" xfId="0" applyNumberFormat="1" applyFont="1" applyFill="1" applyBorder="1" applyAlignment="1" applyProtection="1">
      <alignment vertical="center" wrapText="1"/>
    </xf>
    <xf numFmtId="0" fontId="9" fillId="0" borderId="12" xfId="0" applyNumberFormat="1" applyFont="1" applyFill="1" applyBorder="1" applyProtection="1"/>
    <xf numFmtId="0" fontId="6" fillId="5" borderId="66" xfId="0" applyNumberFormat="1" applyFont="1" applyFill="1" applyBorder="1" applyAlignment="1" applyProtection="1">
      <alignment horizontal="center" vertical="center"/>
    </xf>
  </cellXfs>
  <cellStyles count="50">
    <cellStyle name="20% - Accent1 2" xfId="27"/>
    <cellStyle name="20% - Accent2 2" xfId="31"/>
    <cellStyle name="20% - Accent3 2" xfId="35"/>
    <cellStyle name="20% - Accent4 2" xfId="39"/>
    <cellStyle name="20% - Accent5 2" xfId="43"/>
    <cellStyle name="20% - Accent6 2" xfId="47"/>
    <cellStyle name="40% - Accent1 2" xfId="28"/>
    <cellStyle name="40% - Accent2 2" xfId="32"/>
    <cellStyle name="40% - Accent3 2" xfId="36"/>
    <cellStyle name="40% - Accent4 2" xfId="40"/>
    <cellStyle name="40% - Accent5 2" xfId="44"/>
    <cellStyle name="40% - Accent6 2" xfId="48"/>
    <cellStyle name="60% - Accent1 2" xfId="29"/>
    <cellStyle name="60% - Accent2 2" xfId="33"/>
    <cellStyle name="60% - Accent3 2" xfId="37"/>
    <cellStyle name="60% - Accent4 2" xfId="41"/>
    <cellStyle name="60% - Accent5 2" xfId="45"/>
    <cellStyle name="60% - Accent6 2" xfId="49"/>
    <cellStyle name="Accent1 2" xfId="26"/>
    <cellStyle name="Accent2 2" xfId="30"/>
    <cellStyle name="Accent3 2" xfId="34"/>
    <cellStyle name="Accent4 2" xfId="38"/>
    <cellStyle name="Accent5 2" xfId="42"/>
    <cellStyle name="Accent6 2" xfId="46"/>
    <cellStyle name="Bad 2" xfId="21"/>
    <cellStyle name="Calculation" xfId="13" builtinId="22" customBuiltin="1"/>
    <cellStyle name="Check Cell" xfId="15" builtinId="23" customBuiltin="1"/>
    <cellStyle name="Comma" xfId="1" builtinId="3"/>
    <cellStyle name="Explanatory Text 2" xfId="25"/>
    <cellStyle name="Good 2" xfId="20"/>
    <cellStyle name="Heading 1" xfId="8" builtinId="16" customBuiltin="1"/>
    <cellStyle name="Heading 2" xfId="9" builtinId="17" customBuiltin="1"/>
    <cellStyle name="Heading 3" xfId="10" builtinId="18" customBuiltin="1"/>
    <cellStyle name="Heading 4 2" xfId="19"/>
    <cellStyle name="Hyperlink 2" xfId="2"/>
    <cellStyle name="Hyperlink 3" xfId="3"/>
    <cellStyle name="Input" xfId="11" builtinId="20" customBuiltin="1"/>
    <cellStyle name="Linked Cell" xfId="14" builtinId="24" customBuiltin="1"/>
    <cellStyle name="Neutral 2" xfId="22"/>
    <cellStyle name="Normal" xfId="0" builtinId="0"/>
    <cellStyle name="Normal 2" xfId="4"/>
    <cellStyle name="Normal 3" xfId="5"/>
    <cellStyle name="Normal 4" xfId="17"/>
    <cellStyle name="Normal_Sheet1" xfId="6"/>
    <cellStyle name="Note 2" xfId="24"/>
    <cellStyle name="Obično_GFI-POD ver. 1.0.5" xfId="7"/>
    <cellStyle name="Output" xfId="12" builtinId="21" customBuiltin="1"/>
    <cellStyle name="Title 2" xfId="18"/>
    <cellStyle name="Total" xfId="16" builtinId="25" customBuiltin="1"/>
    <cellStyle name="Warning Text 2" xfId="2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3334016340</v>
      </c>
      <c r="D2" s="6">
        <f>'PR-RAS'!E6</f>
        <v>3772138134.8699999</v>
      </c>
      <c r="E2" s="6">
        <v>0</v>
      </c>
      <c r="F2" s="6">
        <v>0</v>
      </c>
      <c r="G2" s="7">
        <f t="shared" ref="G2:G264" si="0">(B2/1000)*(C2*1+D2*2)</f>
        <v>10878292.60974</v>
      </c>
      <c r="H2" s="7">
        <f t="shared" ref="H2:H264" si="1">ABS(C2-ROUND(C2,0))+ABS(D2-ROUND(D2,0))</f>
        <v>0.13000011444091797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16131021</v>
      </c>
      <c r="D46" s="1">
        <f>'PR-RAS'!E50</f>
        <v>21997518.920000002</v>
      </c>
      <c r="E46" s="1">
        <v>0</v>
      </c>
      <c r="F46" s="1">
        <v>0</v>
      </c>
      <c r="G46" s="2">
        <f t="shared" si="0"/>
        <v>2705672.6477999999</v>
      </c>
      <c r="H46" s="2">
        <f t="shared" si="1"/>
        <v>7.9999998211860657E-2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3174297.53</v>
      </c>
      <c r="E50" s="1">
        <v>0</v>
      </c>
      <c r="F50" s="1">
        <v>0</v>
      </c>
      <c r="G50" s="2">
        <f t="shared" si="0"/>
        <v>311081.15794</v>
      </c>
      <c r="H50" s="2">
        <f t="shared" si="1"/>
        <v>0.47000000020489097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125284.71</v>
      </c>
      <c r="E53" s="1">
        <v>0</v>
      </c>
      <c r="F53" s="1">
        <v>0</v>
      </c>
      <c r="G53" s="2">
        <f t="shared" si="0"/>
        <v>13029.609839999999</v>
      </c>
      <c r="H53" s="2">
        <f t="shared" si="1"/>
        <v>0.28999999999359716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3049012.82</v>
      </c>
      <c r="E54" s="1">
        <v>0</v>
      </c>
      <c r="F54" s="1">
        <v>0</v>
      </c>
      <c r="G54" s="2">
        <f t="shared" si="0"/>
        <v>323195.35891999997</v>
      </c>
      <c r="H54" s="2">
        <f t="shared" si="1"/>
        <v>0.18000000016763806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15502087</v>
      </c>
      <c r="D58" s="1">
        <f>'PR-RAS'!E62</f>
        <v>17498316.91</v>
      </c>
      <c r="E58" s="1">
        <v>0</v>
      </c>
      <c r="F58" s="1">
        <v>0</v>
      </c>
      <c r="G58" s="2">
        <f t="shared" si="0"/>
        <v>2878427.0867400002</v>
      </c>
      <c r="H58" s="2">
        <f t="shared" si="1"/>
        <v>8.9999999850988388E-2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15502087</v>
      </c>
      <c r="D59" s="1">
        <f>'PR-RAS'!E63</f>
        <v>17498316.91</v>
      </c>
      <c r="E59" s="1">
        <v>0</v>
      </c>
      <c r="F59" s="1">
        <v>0</v>
      </c>
      <c r="G59" s="2">
        <f t="shared" si="0"/>
        <v>2928925.8075600001</v>
      </c>
      <c r="H59" s="2">
        <f t="shared" si="1"/>
        <v>8.9999999850988388E-2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384525</v>
      </c>
      <c r="D64" s="1">
        <f>'PR-RAS'!E68</f>
        <v>65609.22</v>
      </c>
      <c r="E64" s="1">
        <v>0</v>
      </c>
      <c r="F64" s="1">
        <v>0</v>
      </c>
      <c r="G64" s="2">
        <f t="shared" si="0"/>
        <v>32491.836719999999</v>
      </c>
      <c r="H64" s="2">
        <f t="shared" si="1"/>
        <v>0.22000000000116415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254527</v>
      </c>
      <c r="D65" s="1">
        <f>'PR-RAS'!E69</f>
        <v>65609.22</v>
      </c>
      <c r="E65" s="1">
        <v>0</v>
      </c>
      <c r="F65" s="1">
        <v>0</v>
      </c>
      <c r="G65" s="2">
        <f t="shared" si="0"/>
        <v>24687.708160000002</v>
      </c>
      <c r="H65" s="2">
        <f t="shared" si="1"/>
        <v>0.22000000000116415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129998</v>
      </c>
      <c r="D66" s="1">
        <f>'PR-RAS'!E70</f>
        <v>0</v>
      </c>
      <c r="E66" s="1">
        <v>0</v>
      </c>
      <c r="F66" s="1">
        <v>0</v>
      </c>
      <c r="G66" s="2">
        <f t="shared" si="0"/>
        <v>8449.8700000000008</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244409</v>
      </c>
      <c r="D73" s="1">
        <f>'PR-RAS'!E77</f>
        <v>1259295.26</v>
      </c>
      <c r="E73" s="1">
        <v>0</v>
      </c>
      <c r="F73" s="1">
        <v>0</v>
      </c>
      <c r="G73" s="2">
        <f t="shared" si="0"/>
        <v>198935.96544</v>
      </c>
      <c r="H73" s="2">
        <f t="shared" si="1"/>
        <v>0.26000000000931323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196169</v>
      </c>
      <c r="D74" s="1">
        <f>'PR-RAS'!E78</f>
        <v>111789.58</v>
      </c>
      <c r="E74" s="1">
        <v>0</v>
      </c>
      <c r="F74" s="1">
        <v>0</v>
      </c>
      <c r="G74" s="2">
        <f t="shared" si="0"/>
        <v>30641.615679999999</v>
      </c>
      <c r="H74" s="2">
        <f t="shared" si="1"/>
        <v>0.41999999999825377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1125937.5</v>
      </c>
      <c r="E75" s="1">
        <v>0</v>
      </c>
      <c r="F75" s="1">
        <v>0</v>
      </c>
      <c r="G75" s="2">
        <f t="shared" si="0"/>
        <v>166638.75</v>
      </c>
      <c r="H75" s="2">
        <f t="shared" si="1"/>
        <v>0.5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48240</v>
      </c>
      <c r="D76" s="1">
        <f>'PR-RAS'!E80</f>
        <v>21568.18</v>
      </c>
      <c r="E76" s="1">
        <v>0</v>
      </c>
      <c r="F76" s="1">
        <v>0</v>
      </c>
      <c r="G76" s="2">
        <f t="shared" si="0"/>
        <v>6853.2269999999999</v>
      </c>
      <c r="H76" s="2">
        <f t="shared" si="1"/>
        <v>0.18000000000029104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603669</v>
      </c>
      <c r="D78" s="1">
        <f>'PR-RAS'!E82</f>
        <v>2648091.1</v>
      </c>
      <c r="E78" s="1">
        <v>0</v>
      </c>
      <c r="F78" s="1">
        <v>0</v>
      </c>
      <c r="G78" s="2">
        <f t="shared" si="0"/>
        <v>454288.54240000003</v>
      </c>
      <c r="H78" s="2">
        <f t="shared" si="1"/>
        <v>0.10000000009313226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603669</v>
      </c>
      <c r="D79" s="1">
        <f>'PR-RAS'!E83</f>
        <v>2648091.1</v>
      </c>
      <c r="E79" s="1">
        <v>0</v>
      </c>
      <c r="F79" s="1">
        <v>0</v>
      </c>
      <c r="G79" s="2">
        <f t="shared" si="0"/>
        <v>460188.39360000001</v>
      </c>
      <c r="H79" s="2">
        <f t="shared" si="1"/>
        <v>0.10000000009313226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122</v>
      </c>
      <c r="D80" s="1">
        <f>'PR-RAS'!E84</f>
        <v>0</v>
      </c>
      <c r="E80" s="1">
        <v>0</v>
      </c>
      <c r="F80" s="1">
        <v>0</v>
      </c>
      <c r="G80" s="2">
        <f t="shared" si="0"/>
        <v>9.6379999999999999</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118648</v>
      </c>
      <c r="D81" s="1">
        <f>'PR-RAS'!E85</f>
        <v>32.74</v>
      </c>
      <c r="E81" s="1">
        <v>0</v>
      </c>
      <c r="F81" s="1">
        <v>0</v>
      </c>
      <c r="G81" s="2">
        <f t="shared" si="0"/>
        <v>9497.0784000000003</v>
      </c>
      <c r="H81" s="2">
        <f t="shared" si="1"/>
        <v>0.25999999999999801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335069</v>
      </c>
      <c r="D82" s="1">
        <f>'PR-RAS'!E86</f>
        <v>106713</v>
      </c>
      <c r="E82" s="1">
        <v>0</v>
      </c>
      <c r="F82" s="1">
        <v>0</v>
      </c>
      <c r="G82" s="2">
        <f t="shared" si="0"/>
        <v>44428.095000000001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149830</v>
      </c>
      <c r="D83" s="1">
        <f>'PR-RAS'!E87</f>
        <v>28685.360000000001</v>
      </c>
      <c r="E83" s="1">
        <v>0</v>
      </c>
      <c r="F83" s="1">
        <v>0</v>
      </c>
      <c r="G83" s="2">
        <f t="shared" si="0"/>
        <v>16990.459040000002</v>
      </c>
      <c r="H83" s="2">
        <f t="shared" si="1"/>
        <v>0.36000000000058208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2512660</v>
      </c>
      <c r="E86" s="1">
        <v>0</v>
      </c>
      <c r="F86" s="1">
        <v>0</v>
      </c>
      <c r="G86" s="2">
        <f t="shared" si="0"/>
        <v>427152.2</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121275890</v>
      </c>
      <c r="D102" s="1">
        <f>'PR-RAS'!E106</f>
        <v>126471179.55</v>
      </c>
      <c r="E102" s="1">
        <v>0</v>
      </c>
      <c r="F102" s="1">
        <v>0</v>
      </c>
      <c r="G102" s="2">
        <f t="shared" si="0"/>
        <v>37796043.159100004</v>
      </c>
      <c r="H102" s="2">
        <f t="shared" si="1"/>
        <v>0.45000000298023224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121275890</v>
      </c>
      <c r="D108" s="1">
        <f>'PR-RAS'!E112</f>
        <v>126471179.55</v>
      </c>
      <c r="E108" s="1">
        <v>0</v>
      </c>
      <c r="F108" s="1">
        <v>0</v>
      </c>
      <c r="G108" s="2">
        <f t="shared" si="0"/>
        <v>40041352.653700002</v>
      </c>
      <c r="H108" s="2">
        <f t="shared" si="1"/>
        <v>0.45000000298023224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121275890</v>
      </c>
      <c r="D113" s="1">
        <f>'PR-RAS'!E117</f>
        <v>126471179.55</v>
      </c>
      <c r="E113" s="1">
        <v>0</v>
      </c>
      <c r="F113" s="1">
        <v>0</v>
      </c>
      <c r="G113" s="2">
        <f t="shared" si="0"/>
        <v>41912443.8992</v>
      </c>
      <c r="H113" s="2">
        <f t="shared" si="1"/>
        <v>0.45000000298023224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261704021</v>
      </c>
      <c r="D120" s="1">
        <f>'PR-RAS'!E124</f>
        <v>160545539.26999998</v>
      </c>
      <c r="E120" s="1">
        <v>0</v>
      </c>
      <c r="F120" s="1">
        <v>0</v>
      </c>
      <c r="G120" s="2">
        <f t="shared" si="0"/>
        <v>69352616.845259994</v>
      </c>
      <c r="H120" s="2">
        <f t="shared" si="1"/>
        <v>0.26999998092651367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76723147</v>
      </c>
      <c r="D121" s="1">
        <f>'PR-RAS'!E125</f>
        <v>85113762.609999999</v>
      </c>
      <c r="E121" s="1">
        <v>0</v>
      </c>
      <c r="F121" s="1">
        <v>0</v>
      </c>
      <c r="G121" s="2">
        <f t="shared" si="0"/>
        <v>29634080.6664</v>
      </c>
      <c r="H121" s="2">
        <f t="shared" si="1"/>
        <v>0.39000000059604645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76723147</v>
      </c>
      <c r="D123" s="1">
        <f>'PR-RAS'!E127</f>
        <v>85113762.609999999</v>
      </c>
      <c r="E123" s="1">
        <v>0</v>
      </c>
      <c r="F123" s="1">
        <v>0</v>
      </c>
      <c r="G123" s="2">
        <f t="shared" si="0"/>
        <v>30127982.010839999</v>
      </c>
      <c r="H123" s="2">
        <f t="shared" si="1"/>
        <v>0.39000000059604645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184980874</v>
      </c>
      <c r="D124" s="1">
        <f>'PR-RAS'!E128</f>
        <v>75431776.659999996</v>
      </c>
      <c r="E124" s="1">
        <v>0</v>
      </c>
      <c r="F124" s="1">
        <v>0</v>
      </c>
      <c r="G124" s="2">
        <f t="shared" si="0"/>
        <v>41308864.56036</v>
      </c>
      <c r="H124" s="2">
        <f t="shared" si="1"/>
        <v>0.34000000357627869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176954900</v>
      </c>
      <c r="D125" s="1">
        <f>'PR-RAS'!E129</f>
        <v>70630213.969999999</v>
      </c>
      <c r="E125" s="1">
        <v>0</v>
      </c>
      <c r="F125" s="1">
        <v>0</v>
      </c>
      <c r="G125" s="2">
        <f t="shared" si="0"/>
        <v>39458700.664559998</v>
      </c>
      <c r="H125" s="2">
        <f t="shared" si="1"/>
        <v>3.0000001192092896E-2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8025974</v>
      </c>
      <c r="D126" s="1">
        <f>'PR-RAS'!E130</f>
        <v>4801562.6900000004</v>
      </c>
      <c r="E126" s="1">
        <v>0</v>
      </c>
      <c r="F126" s="1">
        <v>0</v>
      </c>
      <c r="G126" s="2">
        <f t="shared" si="0"/>
        <v>2203637.4225000003</v>
      </c>
      <c r="H126" s="2">
        <f t="shared" si="1"/>
        <v>0.30999999959021807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2920378173</v>
      </c>
      <c r="D129" s="1">
        <f>'PR-RAS'!E133</f>
        <v>3437081770.29</v>
      </c>
      <c r="E129" s="1">
        <v>0</v>
      </c>
      <c r="F129" s="1">
        <v>0</v>
      </c>
      <c r="G129" s="2">
        <f t="shared" si="0"/>
        <v>1253701339.3382399</v>
      </c>
      <c r="H129" s="2">
        <f t="shared" si="1"/>
        <v>0.28999996185302734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428132870</v>
      </c>
      <c r="D130" s="1">
        <f>'PR-RAS'!E134</f>
        <v>564909674.45000005</v>
      </c>
      <c r="E130" s="1">
        <v>0</v>
      </c>
      <c r="F130" s="1">
        <v>0</v>
      </c>
      <c r="G130" s="2">
        <f t="shared" si="0"/>
        <v>200975836.23810002</v>
      </c>
      <c r="H130" s="2">
        <f t="shared" si="1"/>
        <v>0.45000004768371582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413053121</v>
      </c>
      <c r="D131" s="1">
        <f>'PR-RAS'!E135</f>
        <v>520505292.25999999</v>
      </c>
      <c r="E131" s="1">
        <v>0</v>
      </c>
      <c r="F131" s="1">
        <v>0</v>
      </c>
      <c r="G131" s="2">
        <f t="shared" si="0"/>
        <v>189028281.71760002</v>
      </c>
      <c r="H131" s="2">
        <f t="shared" si="1"/>
        <v>0.25999999046325684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11208811</v>
      </c>
      <c r="D132" s="1">
        <f>'PR-RAS'!E136</f>
        <v>40533444.689999998</v>
      </c>
      <c r="E132" s="1">
        <v>0</v>
      </c>
      <c r="F132" s="1">
        <v>0</v>
      </c>
      <c r="G132" s="2">
        <f t="shared" si="0"/>
        <v>12088116.749779999</v>
      </c>
      <c r="H132" s="2">
        <f t="shared" si="1"/>
        <v>0.31000000238418579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3870938</v>
      </c>
      <c r="D133" s="1">
        <f>'PR-RAS'!E137</f>
        <v>3870937.5</v>
      </c>
      <c r="E133" s="1">
        <v>0</v>
      </c>
      <c r="F133" s="1">
        <v>0</v>
      </c>
      <c r="G133" s="2">
        <f t="shared" si="0"/>
        <v>1532891.3160000001</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2492245303</v>
      </c>
      <c r="D134" s="1">
        <f>'PR-RAS'!E138</f>
        <v>2872172095.8400002</v>
      </c>
      <c r="E134" s="1">
        <v>0</v>
      </c>
      <c r="F134" s="1">
        <v>0</v>
      </c>
      <c r="G134" s="2">
        <f t="shared" si="0"/>
        <v>1095466402.7924402</v>
      </c>
      <c r="H134" s="2">
        <f t="shared" si="1"/>
        <v>0.15999984741210938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13923566</v>
      </c>
      <c r="D135" s="1">
        <f>'PR-RAS'!E139</f>
        <v>23394035.739999998</v>
      </c>
      <c r="E135" s="1">
        <v>0</v>
      </c>
      <c r="F135" s="1">
        <v>0</v>
      </c>
      <c r="G135" s="2">
        <f t="shared" si="0"/>
        <v>8135359.4223199999</v>
      </c>
      <c r="H135" s="2">
        <f t="shared" si="1"/>
        <v>0.26000000163912773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13923566</v>
      </c>
      <c r="D146" s="1">
        <f>'PR-RAS'!E150</f>
        <v>23394035.739999998</v>
      </c>
      <c r="E146" s="1">
        <v>0</v>
      </c>
      <c r="F146" s="1">
        <v>0</v>
      </c>
      <c r="G146" s="2">
        <f t="shared" si="0"/>
        <v>8803187.4345999993</v>
      </c>
      <c r="H146" s="2">
        <f t="shared" si="1"/>
        <v>0.26000000163912773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3387899522</v>
      </c>
      <c r="D147" s="1">
        <f>'PR-RAS'!E151</f>
        <v>3654329218.8400002</v>
      </c>
      <c r="E147" s="1">
        <v>0</v>
      </c>
      <c r="F147" s="1">
        <v>0</v>
      </c>
      <c r="G147" s="2">
        <f t="shared" si="0"/>
        <v>1561697462.1132801</v>
      </c>
      <c r="H147" s="2">
        <f t="shared" si="1"/>
        <v>0.15999984741210938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1093515510</v>
      </c>
      <c r="D148" s="1">
        <f>'PR-RAS'!E152</f>
        <v>1170977899.6400001</v>
      </c>
      <c r="E148" s="1">
        <v>0</v>
      </c>
      <c r="F148" s="1">
        <v>0</v>
      </c>
      <c r="G148" s="2">
        <f t="shared" si="0"/>
        <v>505014282.46416003</v>
      </c>
      <c r="H148" s="2">
        <f t="shared" si="1"/>
        <v>0.3599998950958252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938194510</v>
      </c>
      <c r="D149" s="1">
        <f>'PR-RAS'!E153</f>
        <v>1005986087.47</v>
      </c>
      <c r="E149" s="1">
        <v>0</v>
      </c>
      <c r="F149" s="1">
        <v>0</v>
      </c>
      <c r="G149" s="2">
        <f t="shared" si="0"/>
        <v>436624669.37111998</v>
      </c>
      <c r="H149" s="2">
        <f t="shared" si="1"/>
        <v>0.47000002861022949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871071516</v>
      </c>
      <c r="D150" s="1">
        <f>'PR-RAS'!E154</f>
        <v>935320759.39999998</v>
      </c>
      <c r="E150" s="1">
        <v>0</v>
      </c>
      <c r="F150" s="1">
        <v>0</v>
      </c>
      <c r="G150" s="2">
        <f t="shared" si="0"/>
        <v>408515242.18520004</v>
      </c>
      <c r="H150" s="2">
        <f t="shared" si="1"/>
        <v>0.39999997615814209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56915668</v>
      </c>
      <c r="D152" s="1">
        <f>'PR-RAS'!E156</f>
        <v>57962069.990000002</v>
      </c>
      <c r="E152" s="1">
        <v>0</v>
      </c>
      <c r="F152" s="1">
        <v>0</v>
      </c>
      <c r="G152" s="2">
        <f t="shared" si="0"/>
        <v>26098811.004980002</v>
      </c>
      <c r="H152" s="2">
        <f t="shared" si="1"/>
        <v>9.9999979138374329E-3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10207326</v>
      </c>
      <c r="D153" s="1">
        <f>'PR-RAS'!E157</f>
        <v>12703258.08</v>
      </c>
      <c r="E153" s="1">
        <v>0</v>
      </c>
      <c r="F153" s="1">
        <v>0</v>
      </c>
      <c r="G153" s="2">
        <f t="shared" si="0"/>
        <v>5413304.0083199991</v>
      </c>
      <c r="H153" s="2">
        <f t="shared" si="1"/>
        <v>8.0000000074505806E-2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28606077</v>
      </c>
      <c r="D154" s="1">
        <f>'PR-RAS'!E158</f>
        <v>30571693.440000001</v>
      </c>
      <c r="E154" s="1">
        <v>0</v>
      </c>
      <c r="F154" s="1">
        <v>0</v>
      </c>
      <c r="G154" s="2">
        <f t="shared" si="0"/>
        <v>13731667.973639999</v>
      </c>
      <c r="H154" s="2">
        <f t="shared" si="1"/>
        <v>0.44000000134110451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126714923</v>
      </c>
      <c r="D155" s="1">
        <f>'PR-RAS'!E159</f>
        <v>134420118.72999999</v>
      </c>
      <c r="E155" s="1">
        <v>0</v>
      </c>
      <c r="F155" s="1">
        <v>0</v>
      </c>
      <c r="G155" s="2">
        <f t="shared" si="0"/>
        <v>60915494.710839994</v>
      </c>
      <c r="H155" s="2">
        <f t="shared" si="1"/>
        <v>0.27000001072883606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144763</v>
      </c>
      <c r="D156" s="1">
        <f>'PR-RAS'!E160</f>
        <v>147647.65</v>
      </c>
      <c r="E156" s="1">
        <v>0</v>
      </c>
      <c r="F156" s="1">
        <v>0</v>
      </c>
      <c r="G156" s="2">
        <f t="shared" si="0"/>
        <v>68209.036500000002</v>
      </c>
      <c r="H156" s="2">
        <f t="shared" si="1"/>
        <v>0.35000000000582077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126431994</v>
      </c>
      <c r="D157" s="1">
        <f>'PR-RAS'!E161</f>
        <v>134196221.09999999</v>
      </c>
      <c r="E157" s="1">
        <v>0</v>
      </c>
      <c r="F157" s="1">
        <v>0</v>
      </c>
      <c r="G157" s="2">
        <f t="shared" si="0"/>
        <v>61592612.047199994</v>
      </c>
      <c r="H157" s="2">
        <f t="shared" si="1"/>
        <v>9.9999994039535522E-2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138166</v>
      </c>
      <c r="D158" s="1">
        <f>'PR-RAS'!E162</f>
        <v>76249.98</v>
      </c>
      <c r="E158" s="1">
        <v>0</v>
      </c>
      <c r="F158" s="1">
        <v>0</v>
      </c>
      <c r="G158" s="2">
        <f t="shared" si="0"/>
        <v>45634.555719999997</v>
      </c>
      <c r="H158" s="2">
        <f t="shared" si="1"/>
        <v>2.0000000004074536E-2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2282380309</v>
      </c>
      <c r="D159" s="1">
        <f>'PR-RAS'!E163</f>
        <v>2479803918.1500001</v>
      </c>
      <c r="E159" s="1">
        <v>0</v>
      </c>
      <c r="F159" s="1">
        <v>0</v>
      </c>
      <c r="G159" s="2">
        <f t="shared" si="0"/>
        <v>1144234126.9574001</v>
      </c>
      <c r="H159" s="2">
        <f t="shared" si="1"/>
        <v>0.15000009536743164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32137869</v>
      </c>
      <c r="D160" s="1">
        <f>'PR-RAS'!E164</f>
        <v>33312821.479999997</v>
      </c>
      <c r="E160" s="1">
        <v>0</v>
      </c>
      <c r="F160" s="1">
        <v>0</v>
      </c>
      <c r="G160" s="2">
        <f t="shared" si="0"/>
        <v>15703398.40164</v>
      </c>
      <c r="H160" s="2">
        <f t="shared" si="1"/>
        <v>0.47999999672174454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233071</v>
      </c>
      <c r="D161" s="1">
        <f>'PR-RAS'!E165</f>
        <v>648474.79</v>
      </c>
      <c r="E161" s="1">
        <v>0</v>
      </c>
      <c r="F161" s="1">
        <v>0</v>
      </c>
      <c r="G161" s="2">
        <f t="shared" si="0"/>
        <v>244803.29280000002</v>
      </c>
      <c r="H161" s="2">
        <f t="shared" si="1"/>
        <v>0.2099999999627471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30425210</v>
      </c>
      <c r="D162" s="1">
        <f>'PR-RAS'!E166</f>
        <v>31977670.539999999</v>
      </c>
      <c r="E162" s="1">
        <v>0</v>
      </c>
      <c r="F162" s="1">
        <v>0</v>
      </c>
      <c r="G162" s="2">
        <f t="shared" si="0"/>
        <v>15195268.72388</v>
      </c>
      <c r="H162" s="2">
        <f t="shared" si="1"/>
        <v>0.46000000089406967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1479184</v>
      </c>
      <c r="D163" s="1">
        <f>'PR-RAS'!E167</f>
        <v>686676.15</v>
      </c>
      <c r="E163" s="1">
        <v>0</v>
      </c>
      <c r="F163" s="1">
        <v>0</v>
      </c>
      <c r="G163" s="2">
        <f t="shared" si="0"/>
        <v>462110.88059999997</v>
      </c>
      <c r="H163" s="2">
        <f t="shared" si="1"/>
        <v>0.15000000002328306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404</v>
      </c>
      <c r="D164" s="1">
        <f>'PR-RAS'!E168</f>
        <v>0</v>
      </c>
      <c r="E164" s="1">
        <v>0</v>
      </c>
      <c r="F164" s="1">
        <v>0</v>
      </c>
      <c r="G164" s="2">
        <f t="shared" si="0"/>
        <v>65.852000000000004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2078921288</v>
      </c>
      <c r="D165" s="1">
        <f>'PR-RAS'!E169</f>
        <v>2267394344.6199999</v>
      </c>
      <c r="E165" s="1">
        <v>0</v>
      </c>
      <c r="F165" s="1">
        <v>0</v>
      </c>
      <c r="G165" s="2">
        <f t="shared" si="0"/>
        <v>1084648436.26736</v>
      </c>
      <c r="H165" s="2">
        <f t="shared" si="1"/>
        <v>0.38000011444091797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4399980</v>
      </c>
      <c r="D166" s="1">
        <f>'PR-RAS'!E170</f>
        <v>5834962.7199999997</v>
      </c>
      <c r="E166" s="1">
        <v>0</v>
      </c>
      <c r="F166" s="1">
        <v>0</v>
      </c>
      <c r="G166" s="2">
        <f t="shared" si="0"/>
        <v>2651534.3976000003</v>
      </c>
      <c r="H166" s="2">
        <f t="shared" si="1"/>
        <v>0.28000000026077032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2017872585</v>
      </c>
      <c r="D167" s="1">
        <f>'PR-RAS'!E171</f>
        <v>2198103619.5500002</v>
      </c>
      <c r="E167" s="1">
        <v>0</v>
      </c>
      <c r="F167" s="1">
        <v>0</v>
      </c>
      <c r="G167" s="2">
        <f t="shared" si="0"/>
        <v>1064737250.8006002</v>
      </c>
      <c r="H167" s="2">
        <f t="shared" si="1"/>
        <v>0.44999980926513672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53160739</v>
      </c>
      <c r="D168" s="1">
        <f>'PR-RAS'!E172</f>
        <v>60301142.920000002</v>
      </c>
      <c r="E168" s="1">
        <v>0</v>
      </c>
      <c r="F168" s="1">
        <v>0</v>
      </c>
      <c r="G168" s="2">
        <f t="shared" si="0"/>
        <v>29018425.148280002</v>
      </c>
      <c r="H168" s="2">
        <f t="shared" si="1"/>
        <v>7.9999998211860657E-2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868275</v>
      </c>
      <c r="D169" s="1">
        <f>'PR-RAS'!E173</f>
        <v>659799.43000000005</v>
      </c>
      <c r="E169" s="1">
        <v>0</v>
      </c>
      <c r="F169" s="1">
        <v>0</v>
      </c>
      <c r="G169" s="2">
        <f t="shared" si="0"/>
        <v>367562.80848000007</v>
      </c>
      <c r="H169" s="2">
        <f t="shared" si="1"/>
        <v>0.43000000005122274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1677621</v>
      </c>
      <c r="D170" s="1">
        <f>'PR-RAS'!E174</f>
        <v>1405818.1</v>
      </c>
      <c r="E170" s="1">
        <v>0</v>
      </c>
      <c r="F170" s="1">
        <v>0</v>
      </c>
      <c r="G170" s="2">
        <f t="shared" si="0"/>
        <v>758684.46680000005</v>
      </c>
      <c r="H170" s="2">
        <f t="shared" si="1"/>
        <v>0.10000000009313226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942088</v>
      </c>
      <c r="D172" s="1">
        <f>'PR-RAS'!E176</f>
        <v>1089001.8999999999</v>
      </c>
      <c r="E172" s="1">
        <v>0</v>
      </c>
      <c r="F172" s="1">
        <v>0</v>
      </c>
      <c r="G172" s="2">
        <f t="shared" si="0"/>
        <v>533535.69779999997</v>
      </c>
      <c r="H172" s="2">
        <f t="shared" si="1"/>
        <v>0.10000000009313226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161966237</v>
      </c>
      <c r="D173" s="1">
        <f>'PR-RAS'!E177</f>
        <v>169725095.19</v>
      </c>
      <c r="E173" s="1">
        <v>0</v>
      </c>
      <c r="F173" s="1">
        <v>0</v>
      </c>
      <c r="G173" s="2">
        <f t="shared" si="0"/>
        <v>86243625.509359986</v>
      </c>
      <c r="H173" s="2">
        <f t="shared" si="1"/>
        <v>0.18999999761581421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4416100</v>
      </c>
      <c r="D174" s="1">
        <f>'PR-RAS'!E178</f>
        <v>4365094.6900000004</v>
      </c>
      <c r="E174" s="1">
        <v>0</v>
      </c>
      <c r="F174" s="1">
        <v>0</v>
      </c>
      <c r="G174" s="2">
        <f t="shared" si="0"/>
        <v>2274308.06274</v>
      </c>
      <c r="H174" s="2">
        <f t="shared" si="1"/>
        <v>0.30999999959021807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61476588</v>
      </c>
      <c r="D175" s="1">
        <f>'PR-RAS'!E179</f>
        <v>63839230.399999999</v>
      </c>
      <c r="E175" s="1">
        <v>0</v>
      </c>
      <c r="F175" s="1">
        <v>0</v>
      </c>
      <c r="G175" s="2">
        <f t="shared" si="0"/>
        <v>32912978.4912</v>
      </c>
      <c r="H175" s="2">
        <f t="shared" si="1"/>
        <v>0.39999999850988388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492048.5</v>
      </c>
      <c r="E176" s="1">
        <v>0</v>
      </c>
      <c r="F176" s="1">
        <v>0</v>
      </c>
      <c r="G176" s="2">
        <f t="shared" si="0"/>
        <v>172216.97499999998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21096989</v>
      </c>
      <c r="D177" s="1">
        <f>'PR-RAS'!E181</f>
        <v>19456644.41</v>
      </c>
      <c r="E177" s="1">
        <v>0</v>
      </c>
      <c r="F177" s="1">
        <v>0</v>
      </c>
      <c r="G177" s="2">
        <f t="shared" si="0"/>
        <v>10561808.89632</v>
      </c>
      <c r="H177" s="2">
        <f t="shared" si="1"/>
        <v>0.41000000014901161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9108394</v>
      </c>
      <c r="D178" s="1">
        <f>'PR-RAS'!E182</f>
        <v>9698769.7899999991</v>
      </c>
      <c r="E178" s="1">
        <v>0</v>
      </c>
      <c r="F178" s="1">
        <v>0</v>
      </c>
      <c r="G178" s="2">
        <f t="shared" si="0"/>
        <v>5045550.2436599992</v>
      </c>
      <c r="H178" s="2">
        <f t="shared" si="1"/>
        <v>0.21000000089406967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8179579</v>
      </c>
      <c r="D179" s="1">
        <f>'PR-RAS'!E183</f>
        <v>8622885.9199999999</v>
      </c>
      <c r="E179" s="1">
        <v>0</v>
      </c>
      <c r="F179" s="1">
        <v>0</v>
      </c>
      <c r="G179" s="2">
        <f t="shared" si="0"/>
        <v>4525712.4495199993</v>
      </c>
      <c r="H179" s="2">
        <f t="shared" si="1"/>
        <v>8.0000000074505806E-2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20907701</v>
      </c>
      <c r="D180" s="1">
        <f>'PR-RAS'!E184</f>
        <v>23905165.219999999</v>
      </c>
      <c r="E180" s="1">
        <v>0</v>
      </c>
      <c r="F180" s="1">
        <v>0</v>
      </c>
      <c r="G180" s="2">
        <f t="shared" si="0"/>
        <v>12300527.627759999</v>
      </c>
      <c r="H180" s="2">
        <f t="shared" si="1"/>
        <v>0.2199999988079071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9099415</v>
      </c>
      <c r="D181" s="1">
        <f>'PR-RAS'!E185</f>
        <v>10717602.130000001</v>
      </c>
      <c r="E181" s="1">
        <v>0</v>
      </c>
      <c r="F181" s="1">
        <v>0</v>
      </c>
      <c r="G181" s="2">
        <f t="shared" si="0"/>
        <v>5496231.4668000005</v>
      </c>
      <c r="H181" s="2">
        <f t="shared" si="1"/>
        <v>0.13000000081956387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27681471</v>
      </c>
      <c r="D182" s="1">
        <f>'PR-RAS'!E186</f>
        <v>28627654.129999999</v>
      </c>
      <c r="E182" s="1">
        <v>0</v>
      </c>
      <c r="F182" s="1">
        <v>0</v>
      </c>
      <c r="G182" s="2">
        <f t="shared" si="0"/>
        <v>15373557.046059998</v>
      </c>
      <c r="H182" s="2">
        <f t="shared" si="1"/>
        <v>0.12999999895691872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293123</v>
      </c>
      <c r="D183" s="1">
        <f>'PR-RAS'!E187</f>
        <v>607442.51</v>
      </c>
      <c r="E183" s="1">
        <v>0</v>
      </c>
      <c r="F183" s="1">
        <v>0</v>
      </c>
      <c r="G183" s="2">
        <f t="shared" si="0"/>
        <v>274457.45964000002</v>
      </c>
      <c r="H183" s="2">
        <f t="shared" si="1"/>
        <v>0.48999999999068677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9061792</v>
      </c>
      <c r="D184" s="1">
        <f>'PR-RAS'!E188</f>
        <v>8764214.3499999996</v>
      </c>
      <c r="E184" s="1">
        <v>0</v>
      </c>
      <c r="F184" s="1">
        <v>0</v>
      </c>
      <c r="G184" s="2">
        <f t="shared" si="0"/>
        <v>4866010.3881000001</v>
      </c>
      <c r="H184" s="2">
        <f t="shared" si="1"/>
        <v>0.34999999962747097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52328</v>
      </c>
      <c r="D185" s="1">
        <f>'PR-RAS'!E189</f>
        <v>48545.73</v>
      </c>
      <c r="E185" s="1">
        <v>0</v>
      </c>
      <c r="F185" s="1">
        <v>0</v>
      </c>
      <c r="G185" s="2">
        <f t="shared" si="0"/>
        <v>27493.180640000002</v>
      </c>
      <c r="H185" s="2">
        <f t="shared" si="1"/>
        <v>0.26999999999679858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4617257</v>
      </c>
      <c r="D186" s="1">
        <f>'PR-RAS'!E190</f>
        <v>4865107.8899999997</v>
      </c>
      <c r="E186" s="1">
        <v>0</v>
      </c>
      <c r="F186" s="1">
        <v>0</v>
      </c>
      <c r="G186" s="2">
        <f t="shared" si="0"/>
        <v>2654282.4642999996</v>
      </c>
      <c r="H186" s="2">
        <f t="shared" si="1"/>
        <v>0.11000000033527613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92533</v>
      </c>
      <c r="D188" s="1">
        <f>'PR-RAS'!E192</f>
        <v>93227.29</v>
      </c>
      <c r="E188" s="1">
        <v>0</v>
      </c>
      <c r="F188" s="1">
        <v>0</v>
      </c>
      <c r="G188" s="2">
        <f t="shared" si="0"/>
        <v>52170.677459999992</v>
      </c>
      <c r="H188" s="2">
        <f t="shared" si="1"/>
        <v>0.28999999999359716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946022</v>
      </c>
      <c r="D189" s="1">
        <f>'PR-RAS'!E193</f>
        <v>542194.41</v>
      </c>
      <c r="E189" s="1">
        <v>0</v>
      </c>
      <c r="F189" s="1">
        <v>0</v>
      </c>
      <c r="G189" s="2">
        <f t="shared" si="0"/>
        <v>381717.23415999999</v>
      </c>
      <c r="H189" s="2">
        <f t="shared" si="1"/>
        <v>0.41000000003259629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2484613.02</v>
      </c>
      <c r="E190" s="1">
        <v>0</v>
      </c>
      <c r="F190" s="1">
        <v>0</v>
      </c>
      <c r="G190" s="2">
        <f t="shared" si="0"/>
        <v>939183.72155999998</v>
      </c>
      <c r="H190" s="2">
        <f t="shared" si="1"/>
        <v>2.0000000018626451E-2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3353652</v>
      </c>
      <c r="D191" s="1">
        <f>'PR-RAS'!E195</f>
        <v>730526.01</v>
      </c>
      <c r="E191" s="1">
        <v>0</v>
      </c>
      <c r="F191" s="1">
        <v>0</v>
      </c>
      <c r="G191" s="2">
        <f t="shared" si="0"/>
        <v>914793.76379999996</v>
      </c>
      <c r="H191" s="2">
        <f t="shared" si="1"/>
        <v>1.0000000009313226E-2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4558368</v>
      </c>
      <c r="D192" s="1">
        <f>'PR-RAS'!E196</f>
        <v>1925195.44</v>
      </c>
      <c r="E192" s="1">
        <v>0</v>
      </c>
      <c r="F192" s="1">
        <v>0</v>
      </c>
      <c r="G192" s="2">
        <f t="shared" si="0"/>
        <v>1606072.9460799999</v>
      </c>
      <c r="H192" s="2">
        <f t="shared" si="1"/>
        <v>0.43999999994412065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32839</v>
      </c>
      <c r="D198" s="1">
        <f>'PR-RAS'!E202</f>
        <v>15225.79</v>
      </c>
      <c r="E198" s="1">
        <v>0</v>
      </c>
      <c r="F198" s="1">
        <v>0</v>
      </c>
      <c r="G198" s="2">
        <f t="shared" si="0"/>
        <v>12468.244260000001</v>
      </c>
      <c r="H198" s="2">
        <f t="shared" si="1"/>
        <v>0.20999999999912689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32839</v>
      </c>
      <c r="D201" s="1">
        <f>'PR-RAS'!E205</f>
        <v>15225.79</v>
      </c>
      <c r="E201" s="1">
        <v>0</v>
      </c>
      <c r="F201" s="1">
        <v>0</v>
      </c>
      <c r="G201" s="2">
        <f t="shared" si="0"/>
        <v>12658.116000000002</v>
      </c>
      <c r="H201" s="2">
        <f t="shared" si="1"/>
        <v>0.20999999999912689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4525529</v>
      </c>
      <c r="D206" s="1">
        <f>'PR-RAS'!E210</f>
        <v>1909969.65</v>
      </c>
      <c r="E206" s="1">
        <v>0</v>
      </c>
      <c r="F206" s="1">
        <v>0</v>
      </c>
      <c r="G206" s="2">
        <f t="shared" si="0"/>
        <v>1710821.0014999998</v>
      </c>
      <c r="H206" s="2">
        <f t="shared" si="1"/>
        <v>0.35000000009313226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83619</v>
      </c>
      <c r="D207" s="1">
        <f>'PR-RAS'!E211</f>
        <v>73521.58</v>
      </c>
      <c r="E207" s="1">
        <v>0</v>
      </c>
      <c r="F207" s="1">
        <v>0</v>
      </c>
      <c r="G207" s="2">
        <f t="shared" si="0"/>
        <v>47516.40496</v>
      </c>
      <c r="H207" s="2">
        <f t="shared" si="1"/>
        <v>0.41999999999825377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166980</v>
      </c>
      <c r="D208" s="1">
        <f>'PR-RAS'!E212</f>
        <v>98574.62</v>
      </c>
      <c r="E208" s="1">
        <v>0</v>
      </c>
      <c r="F208" s="1">
        <v>0</v>
      </c>
      <c r="G208" s="2">
        <f t="shared" si="0"/>
        <v>75374.752679999991</v>
      </c>
      <c r="H208" s="2">
        <f t="shared" si="1"/>
        <v>0.38000000000465661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4229262</v>
      </c>
      <c r="D209" s="1">
        <f>'PR-RAS'!E213</f>
        <v>1735533.45</v>
      </c>
      <c r="E209" s="1">
        <v>0</v>
      </c>
      <c r="F209" s="1">
        <v>0</v>
      </c>
      <c r="G209" s="2">
        <f t="shared" si="0"/>
        <v>1601668.4112</v>
      </c>
      <c r="H209" s="2">
        <f t="shared" si="1"/>
        <v>0.44999999995343387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45668</v>
      </c>
      <c r="D210" s="1">
        <f>'PR-RAS'!E214</f>
        <v>2340</v>
      </c>
      <c r="E210" s="1">
        <v>0</v>
      </c>
      <c r="F210" s="1">
        <v>0</v>
      </c>
      <c r="G210" s="2">
        <f t="shared" si="0"/>
        <v>10522.732</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971466</v>
      </c>
      <c r="D248" s="1">
        <f>'PR-RAS'!E252</f>
        <v>1088922.5</v>
      </c>
      <c r="E248" s="1">
        <v>0</v>
      </c>
      <c r="F248" s="1">
        <v>0</v>
      </c>
      <c r="G248" s="2">
        <f t="shared" si="0"/>
        <v>777879.81700000004</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971466</v>
      </c>
      <c r="D255" s="1">
        <f>'PR-RAS'!E259</f>
        <v>1088922.5</v>
      </c>
      <c r="E255" s="1">
        <v>0</v>
      </c>
      <c r="F255" s="1">
        <v>0</v>
      </c>
      <c r="G255" s="2">
        <f t="shared" si="0"/>
        <v>799924.99400000006</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971466</v>
      </c>
      <c r="D256" s="1">
        <f>'PR-RAS'!E260</f>
        <v>1088922.5</v>
      </c>
      <c r="E256" s="1">
        <v>0</v>
      </c>
      <c r="F256" s="1">
        <v>0</v>
      </c>
      <c r="G256" s="2">
        <f t="shared" si="0"/>
        <v>803074.30500000005</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6473869</v>
      </c>
      <c r="D259" s="1">
        <f>'PR-RAS'!E263</f>
        <v>533283.11</v>
      </c>
      <c r="E259" s="1">
        <v>0</v>
      </c>
      <c r="F259" s="1">
        <v>0</v>
      </c>
      <c r="G259" s="2">
        <f t="shared" si="0"/>
        <v>1945432.28676</v>
      </c>
      <c r="H259" s="2">
        <f t="shared" si="1"/>
        <v>0.10999999998603016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6473869</v>
      </c>
      <c r="D269" s="1">
        <f>'PR-RAS'!E273</f>
        <v>533283.11</v>
      </c>
      <c r="E269" s="1">
        <v>0</v>
      </c>
      <c r="F269" s="1">
        <v>0</v>
      </c>
      <c r="G269" s="2">
        <f t="shared" si="8"/>
        <v>2020836.6389600001</v>
      </c>
      <c r="H269" s="2">
        <f t="shared" si="9"/>
        <v>0.10999999998603016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200000</v>
      </c>
      <c r="E270" s="1">
        <v>0</v>
      </c>
      <c r="F270" s="1">
        <v>0</v>
      </c>
      <c r="G270" s="2">
        <f t="shared" si="8"/>
        <v>107600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6473869</v>
      </c>
      <c r="D273" s="1">
        <f>'PR-RAS'!E277</f>
        <v>333283.11</v>
      </c>
      <c r="E273" s="1">
        <v>0</v>
      </c>
      <c r="F273" s="1">
        <v>0</v>
      </c>
      <c r="G273" s="2">
        <f t="shared" si="8"/>
        <v>1942198.3798400001</v>
      </c>
      <c r="H273" s="2">
        <f t="shared" si="9"/>
        <v>0.10999999998603016</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3387899522</v>
      </c>
      <c r="D285" s="1">
        <f>'PR-RAS'!E289</f>
        <v>3654329218.8400002</v>
      </c>
      <c r="E285" s="1">
        <v>0</v>
      </c>
      <c r="F285" s="1">
        <v>0</v>
      </c>
      <c r="G285" s="2">
        <f t="shared" si="8"/>
        <v>3037822460.5491199</v>
      </c>
      <c r="H285" s="2">
        <f t="shared" si="9"/>
        <v>0.15999984741210938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117808916.02999973</v>
      </c>
      <c r="E286" s="1">
        <v>0</v>
      </c>
      <c r="F286" s="1">
        <v>0</v>
      </c>
      <c r="G286" s="2">
        <f t="shared" si="8"/>
        <v>67151082.137099847</v>
      </c>
      <c r="H286" s="2">
        <f t="shared" si="9"/>
        <v>2.9999732971191406E-2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53883182</v>
      </c>
      <c r="D287" s="1">
        <f>'PR-RAS'!E291</f>
        <v>0</v>
      </c>
      <c r="E287" s="1">
        <v>0</v>
      </c>
      <c r="F287" s="1">
        <v>0</v>
      </c>
      <c r="G287" s="2">
        <f t="shared" si="8"/>
        <v>15410590.051999999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1571569776</v>
      </c>
      <c r="D289" s="1">
        <f>'PR-RAS'!E293</f>
        <v>1683483642.5</v>
      </c>
      <c r="E289" s="1">
        <v>0</v>
      </c>
      <c r="F289" s="1">
        <v>0</v>
      </c>
      <c r="G289" s="2">
        <f t="shared" si="8"/>
        <v>1422298673.5679998</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325286293</v>
      </c>
      <c r="D290" s="1">
        <f>'PR-RAS'!E294</f>
        <v>326546098.31</v>
      </c>
      <c r="E290" s="1">
        <v>0</v>
      </c>
      <c r="F290" s="1">
        <v>0</v>
      </c>
      <c r="G290" s="2">
        <f t="shared" si="8"/>
        <v>282751383.50018001</v>
      </c>
      <c r="H290" s="2">
        <f t="shared" si="9"/>
        <v>0.31000000238418579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23436010</v>
      </c>
      <c r="D291" s="1">
        <f>'PR-RAS'!E295</f>
        <v>23151705.359999999</v>
      </c>
      <c r="E291" s="1">
        <v>0</v>
      </c>
      <c r="F291" s="1">
        <v>0</v>
      </c>
      <c r="G291" s="2">
        <f t="shared" si="8"/>
        <v>20224432.0088</v>
      </c>
      <c r="H291" s="2">
        <f t="shared" si="9"/>
        <v>0.35999999940395355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275679265</v>
      </c>
      <c r="D292" s="1">
        <f>'PR-RAS'!E296</f>
        <v>279978760.70999998</v>
      </c>
      <c r="E292" s="1">
        <v>0</v>
      </c>
      <c r="F292" s="1">
        <v>0</v>
      </c>
      <c r="G292" s="2">
        <f t="shared" si="8"/>
        <v>243170304.84821996</v>
      </c>
      <c r="H292" s="2">
        <f t="shared" si="9"/>
        <v>0.29000002145767212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90531</v>
      </c>
      <c r="D293" s="1">
        <f>'PR-RAS'!E298</f>
        <v>64261.440000000002</v>
      </c>
      <c r="E293" s="1">
        <v>0</v>
      </c>
      <c r="F293" s="1">
        <v>0</v>
      </c>
      <c r="G293" s="2">
        <f t="shared" si="8"/>
        <v>63963.732959999994</v>
      </c>
      <c r="H293" s="2">
        <f t="shared" si="9"/>
        <v>0.44000000000232831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90531</v>
      </c>
      <c r="D306" s="1">
        <f>'PR-RAS'!E311</f>
        <v>64261.440000000002</v>
      </c>
      <c r="E306" s="1">
        <v>0</v>
      </c>
      <c r="F306" s="1">
        <v>0</v>
      </c>
      <c r="G306" s="2">
        <f t="shared" si="8"/>
        <v>66811.433399999994</v>
      </c>
      <c r="H306" s="2">
        <f t="shared" si="9"/>
        <v>0.44000000000232831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90531</v>
      </c>
      <c r="D307" s="1">
        <f>'PR-RAS'!E312</f>
        <v>64261.440000000002</v>
      </c>
      <c r="E307" s="1">
        <v>0</v>
      </c>
      <c r="F307" s="1">
        <v>0</v>
      </c>
      <c r="G307" s="2">
        <f t="shared" si="8"/>
        <v>67030.487280000001</v>
      </c>
      <c r="H307" s="2">
        <f t="shared" si="9"/>
        <v>0.44000000000232831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90531</v>
      </c>
      <c r="D308" s="1">
        <f>'PR-RAS'!E313</f>
        <v>64261.440000000002</v>
      </c>
      <c r="E308" s="1">
        <v>0</v>
      </c>
      <c r="F308" s="1">
        <v>0</v>
      </c>
      <c r="G308" s="2">
        <f t="shared" si="8"/>
        <v>67249.541159999993</v>
      </c>
      <c r="H308" s="2">
        <f t="shared" si="9"/>
        <v>0.44000000000232831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54697192</v>
      </c>
      <c r="D345" s="1">
        <f>'PR-RAS'!E350</f>
        <v>106659754.24000001</v>
      </c>
      <c r="E345" s="1">
        <v>0</v>
      </c>
      <c r="F345" s="1">
        <v>0</v>
      </c>
      <c r="G345" s="2">
        <f t="shared" si="8"/>
        <v>92197744.965120003</v>
      </c>
      <c r="H345" s="2">
        <f t="shared" si="9"/>
        <v>0.24000000953674316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46929679</v>
      </c>
      <c r="D358" s="1">
        <f>'PR-RAS'!E363</f>
        <v>86336581.420000002</v>
      </c>
      <c r="E358" s="1">
        <v>0</v>
      </c>
      <c r="F358" s="1">
        <v>0</v>
      </c>
      <c r="G358" s="2">
        <f t="shared" si="8"/>
        <v>78398214.536880001</v>
      </c>
      <c r="H358" s="2">
        <f t="shared" si="9"/>
        <v>0.42000000178813934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39887573</v>
      </c>
      <c r="D364" s="1">
        <f>'PR-RAS'!E369</f>
        <v>78290970.379999995</v>
      </c>
      <c r="E364" s="1">
        <v>0</v>
      </c>
      <c r="F364" s="1">
        <v>0</v>
      </c>
      <c r="G364" s="2">
        <f t="shared" si="8"/>
        <v>71318433.494879991</v>
      </c>
      <c r="H364" s="2">
        <f t="shared" si="9"/>
        <v>0.37999999523162842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3158907</v>
      </c>
      <c r="D365" s="1">
        <f>'PR-RAS'!E370</f>
        <v>5036022.45</v>
      </c>
      <c r="E365" s="1">
        <v>0</v>
      </c>
      <c r="F365" s="1">
        <v>0</v>
      </c>
      <c r="G365" s="2">
        <f t="shared" si="8"/>
        <v>4816066.4916000003</v>
      </c>
      <c r="H365" s="2">
        <f t="shared" si="9"/>
        <v>0.45000000018626451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2583690</v>
      </c>
      <c r="D366" s="1">
        <f>'PR-RAS'!E371</f>
        <v>102550.5</v>
      </c>
      <c r="E366" s="1">
        <v>0</v>
      </c>
      <c r="F366" s="1">
        <v>0</v>
      </c>
      <c r="G366" s="2">
        <f t="shared" si="8"/>
        <v>1017908.715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10432900</v>
      </c>
      <c r="D367" s="1">
        <f>'PR-RAS'!E372</f>
        <v>299209.52</v>
      </c>
      <c r="E367" s="1">
        <v>0</v>
      </c>
      <c r="F367" s="1">
        <v>0</v>
      </c>
      <c r="G367" s="2">
        <f t="shared" si="8"/>
        <v>4037462.7686399994</v>
      </c>
      <c r="H367" s="2">
        <f t="shared" si="9"/>
        <v>0.47999999998137355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23316952</v>
      </c>
      <c r="D368" s="1">
        <f>'PR-RAS'!E373</f>
        <v>71849235.909999996</v>
      </c>
      <c r="E368" s="1">
        <v>0</v>
      </c>
      <c r="F368" s="1">
        <v>0</v>
      </c>
      <c r="G368" s="2">
        <f t="shared" si="8"/>
        <v>61294660.541939996</v>
      </c>
      <c r="H368" s="2">
        <f t="shared" si="9"/>
        <v>9.0000003576278687E-2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3000</v>
      </c>
      <c r="D369" s="1">
        <f>'PR-RAS'!E374</f>
        <v>0</v>
      </c>
      <c r="E369" s="1">
        <v>0</v>
      </c>
      <c r="F369" s="1">
        <v>0</v>
      </c>
      <c r="G369" s="2">
        <f t="shared" si="8"/>
        <v>1104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392124</v>
      </c>
      <c r="D371" s="1">
        <f>'PR-RAS'!E376</f>
        <v>1003952</v>
      </c>
      <c r="E371" s="1">
        <v>0</v>
      </c>
      <c r="F371" s="1">
        <v>0</v>
      </c>
      <c r="G371" s="2">
        <f t="shared" si="8"/>
        <v>888010.36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2682</v>
      </c>
      <c r="D378" s="1">
        <f>'PR-RAS'!E383</f>
        <v>7236.04</v>
      </c>
      <c r="E378" s="1">
        <v>0</v>
      </c>
      <c r="F378" s="1">
        <v>0</v>
      </c>
      <c r="G378" s="2">
        <f t="shared" si="8"/>
        <v>6467.0881600000002</v>
      </c>
      <c r="H378" s="2">
        <f t="shared" si="9"/>
        <v>3.999999999996362E-2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2682</v>
      </c>
      <c r="D379" s="1">
        <f>'PR-RAS'!E384</f>
        <v>7236.04</v>
      </c>
      <c r="E379" s="1">
        <v>0</v>
      </c>
      <c r="F379" s="1">
        <v>0</v>
      </c>
      <c r="G379" s="2">
        <f t="shared" si="8"/>
        <v>6484.2422400000005</v>
      </c>
      <c r="H379" s="2">
        <f t="shared" si="9"/>
        <v>3.999999999996362E-2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7039424</v>
      </c>
      <c r="D386" s="1">
        <f>'PR-RAS'!E391</f>
        <v>8038375</v>
      </c>
      <c r="E386" s="1">
        <v>0</v>
      </c>
      <c r="F386" s="1">
        <v>0</v>
      </c>
      <c r="G386" s="2">
        <f t="shared" si="8"/>
        <v>8899726.9900000002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7039424</v>
      </c>
      <c r="D388" s="1">
        <f>'PR-RAS'!E393</f>
        <v>8038375</v>
      </c>
      <c r="E388" s="1">
        <v>0</v>
      </c>
      <c r="F388" s="1">
        <v>0</v>
      </c>
      <c r="G388" s="2">
        <f t="shared" si="8"/>
        <v>8945959.3379999995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7767513</v>
      </c>
      <c r="D397" s="1">
        <f>'PR-RAS'!E402</f>
        <v>20323172.82</v>
      </c>
      <c r="E397" s="1">
        <v>0</v>
      </c>
      <c r="F397" s="1">
        <v>0</v>
      </c>
      <c r="G397" s="2">
        <f t="shared" si="8"/>
        <v>19171888.021439999</v>
      </c>
      <c r="H397" s="2">
        <f t="shared" si="9"/>
        <v>0.17999999970197678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7767513</v>
      </c>
      <c r="D398" s="1">
        <f>'PR-RAS'!E403</f>
        <v>20323172.82</v>
      </c>
      <c r="E398" s="1">
        <v>0</v>
      </c>
      <c r="F398" s="1">
        <v>0</v>
      </c>
      <c r="G398" s="2">
        <f t="shared" si="8"/>
        <v>19220301.88008</v>
      </c>
      <c r="H398" s="2">
        <f t="shared" si="9"/>
        <v>0.17999999970197678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54606661</v>
      </c>
      <c r="D403" s="1">
        <f>'PR-RAS'!E408</f>
        <v>106595492.80000001</v>
      </c>
      <c r="E403" s="1">
        <v>0</v>
      </c>
      <c r="F403" s="1">
        <v>0</v>
      </c>
      <c r="G403" s="2">
        <f t="shared" si="8"/>
        <v>107654653.93320002</v>
      </c>
      <c r="H403" s="2">
        <f t="shared" si="9"/>
        <v>0.19999998807907104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6803692</v>
      </c>
      <c r="D404" s="1">
        <f>'PR-RAS'!E409</f>
        <v>5332656.0999999996</v>
      </c>
      <c r="E404" s="1">
        <v>0</v>
      </c>
      <c r="F404" s="1">
        <v>0</v>
      </c>
      <c r="G404" s="2">
        <f t="shared" si="8"/>
        <v>7040008.6925999997</v>
      </c>
      <c r="H404" s="2">
        <f t="shared" si="9"/>
        <v>9.999999962747097E-2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104335</v>
      </c>
      <c r="D406" s="1">
        <f>'PR-RAS'!E411</f>
        <v>142590.70000000001</v>
      </c>
      <c r="E406" s="1">
        <v>0</v>
      </c>
      <c r="F406" s="1">
        <v>0</v>
      </c>
      <c r="G406" s="2">
        <f t="shared" si="8"/>
        <v>157754.14200000002</v>
      </c>
      <c r="H406" s="2">
        <f t="shared" si="9"/>
        <v>0.29999999998835847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3334106871</v>
      </c>
      <c r="D407" s="1">
        <f>'PR-RAS'!E412</f>
        <v>3772202396.3099999</v>
      </c>
      <c r="E407" s="1">
        <v>0</v>
      </c>
      <c r="F407" s="1">
        <v>0</v>
      </c>
      <c r="G407" s="2">
        <f t="shared" si="8"/>
        <v>4416675735.4297199</v>
      </c>
      <c r="H407" s="2">
        <f t="shared" si="9"/>
        <v>0.30999994277954102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3442596714</v>
      </c>
      <c r="D408" s="1">
        <f>'PR-RAS'!E413</f>
        <v>3760988973.0799999</v>
      </c>
      <c r="E408" s="1">
        <v>0</v>
      </c>
      <c r="F408" s="1">
        <v>0</v>
      </c>
      <c r="G408" s="2">
        <f t="shared" si="8"/>
        <v>4462581886.6851196</v>
      </c>
      <c r="H408" s="2">
        <f t="shared" si="9"/>
        <v>7.9999923706054688E-2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11213423.230000019</v>
      </c>
      <c r="E409" s="1">
        <v>0</v>
      </c>
      <c r="F409" s="1">
        <v>0</v>
      </c>
      <c r="G409" s="2">
        <f t="shared" si="8"/>
        <v>9150153.3556800149</v>
      </c>
      <c r="H409" s="2">
        <f t="shared" si="9"/>
        <v>0.23000001907348633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108489843</v>
      </c>
      <c r="D410" s="1">
        <f>'PR-RAS'!E415</f>
        <v>0</v>
      </c>
      <c r="E410" s="1">
        <v>0</v>
      </c>
      <c r="F410" s="1">
        <v>0</v>
      </c>
      <c r="G410" s="2">
        <f t="shared" si="8"/>
        <v>44372345.787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1564766084</v>
      </c>
      <c r="D412" s="1">
        <f>'PR-RAS'!E417</f>
        <v>1678150986.4000001</v>
      </c>
      <c r="E412" s="1">
        <v>0</v>
      </c>
      <c r="F412" s="1">
        <v>0</v>
      </c>
      <c r="G412" s="2">
        <f t="shared" si="8"/>
        <v>2022558971.3448</v>
      </c>
      <c r="H412" s="2">
        <f t="shared" si="9"/>
        <v>0.40000009536743164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325390628</v>
      </c>
      <c r="D413" s="1">
        <f>'PR-RAS'!E418</f>
        <v>326688689.00999999</v>
      </c>
      <c r="E413" s="1">
        <v>0</v>
      </c>
      <c r="F413" s="1">
        <v>0</v>
      </c>
      <c r="G413" s="2">
        <f t="shared" si="8"/>
        <v>403252418.48023999</v>
      </c>
      <c r="H413" s="2">
        <f t="shared" si="9"/>
        <v>9.9999904632568359E-3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78375021.730000004</v>
      </c>
      <c r="E414" s="1">
        <v>0</v>
      </c>
      <c r="F414" s="1">
        <v>0</v>
      </c>
      <c r="G414" s="2">
        <f t="shared" si="8"/>
        <v>64737767.948980004</v>
      </c>
      <c r="H414" s="2">
        <f t="shared" si="9"/>
        <v>0.26999999582767487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344200</v>
      </c>
      <c r="E466" s="1">
        <v>0</v>
      </c>
      <c r="F466" s="1">
        <v>0</v>
      </c>
      <c r="G466" s="2">
        <f t="shared" si="8"/>
        <v>320106</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344200</v>
      </c>
      <c r="E472" s="1">
        <v>0</v>
      </c>
      <c r="F472" s="1">
        <v>0</v>
      </c>
      <c r="G472" s="2">
        <f t="shared" si="8"/>
        <v>324236.39999999997</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344200</v>
      </c>
      <c r="E473" s="1">
        <v>0</v>
      </c>
      <c r="F473" s="1">
        <v>0</v>
      </c>
      <c r="G473" s="2">
        <f t="shared" si="8"/>
        <v>324924.79999999999</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78030821.730000004</v>
      </c>
      <c r="E478" s="1">
        <v>0</v>
      </c>
      <c r="F478" s="1">
        <v>0</v>
      </c>
      <c r="G478" s="2">
        <f t="shared" si="8"/>
        <v>74441403.930419996</v>
      </c>
      <c r="H478" s="2">
        <f t="shared" si="9"/>
        <v>0.26999999582767487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78030821.730000004</v>
      </c>
      <c r="E496" s="1">
        <v>0</v>
      </c>
      <c r="F496" s="1">
        <v>0</v>
      </c>
      <c r="G496" s="2">
        <f t="shared" si="8"/>
        <v>77250513.512700006</v>
      </c>
      <c r="H496" s="2">
        <f t="shared" si="9"/>
        <v>0.26999999582767487</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78030821.730000004</v>
      </c>
      <c r="E497" s="1">
        <v>0</v>
      </c>
      <c r="F497" s="1">
        <v>0</v>
      </c>
      <c r="G497" s="2">
        <f t="shared" si="8"/>
        <v>77406575.156159997</v>
      </c>
      <c r="H497" s="2">
        <f t="shared" si="9"/>
        <v>0.26999999582767487</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5717604</v>
      </c>
      <c r="D522" s="1">
        <f>'PR-RAS'!E528</f>
        <v>16935231.84</v>
      </c>
      <c r="E522" s="1">
        <v>0</v>
      </c>
      <c r="F522" s="1">
        <v>0</v>
      </c>
      <c r="G522" s="2">
        <f t="shared" ref="G522:G809" si="10">(B522/1000)*(C522*1+D522*2)</f>
        <v>20625383.26128</v>
      </c>
      <c r="H522" s="2">
        <f t="shared" ref="H522:H809" si="11">ABS(C522-ROUND(C522,0))+ABS(D522-ROUND(D522,0))</f>
        <v>0.16000000014901161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5717604</v>
      </c>
      <c r="D587" s="1">
        <f>'PR-RAS'!E593</f>
        <v>16935231.84</v>
      </c>
      <c r="E587" s="1">
        <v>0</v>
      </c>
      <c r="F587" s="1">
        <v>0</v>
      </c>
      <c r="G587" s="2">
        <f t="shared" si="10"/>
        <v>23198607.66048</v>
      </c>
      <c r="H587" s="2">
        <f t="shared" si="11"/>
        <v>0.16000000014901161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1846666</v>
      </c>
      <c r="D599" s="1">
        <f>'PR-RAS'!E605</f>
        <v>2413629.2400000002</v>
      </c>
      <c r="E599" s="1">
        <v>0</v>
      </c>
      <c r="F599" s="1">
        <v>0</v>
      </c>
      <c r="G599" s="2">
        <f t="shared" si="10"/>
        <v>3991006.83904</v>
      </c>
      <c r="H599" s="2">
        <f t="shared" si="11"/>
        <v>0.24000000022351742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1846666</v>
      </c>
      <c r="D600" s="1">
        <f>'PR-RAS'!E606</f>
        <v>2413629.2400000002</v>
      </c>
      <c r="E600" s="1">
        <v>0</v>
      </c>
      <c r="F600" s="1">
        <v>0</v>
      </c>
      <c r="G600" s="2">
        <f t="shared" si="10"/>
        <v>3997680.76352</v>
      </c>
      <c r="H600" s="2">
        <f t="shared" si="11"/>
        <v>0.24000000022351742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3870938</v>
      </c>
      <c r="D606" s="1">
        <f>'PR-RAS'!E612</f>
        <v>14521602.6</v>
      </c>
      <c r="E606" s="1">
        <v>0</v>
      </c>
      <c r="F606" s="1">
        <v>0</v>
      </c>
      <c r="G606" s="2">
        <f t="shared" si="10"/>
        <v>19913056.636</v>
      </c>
      <c r="H606" s="2">
        <f t="shared" si="11"/>
        <v>0.40000000037252903</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3870938</v>
      </c>
      <c r="D607" s="1">
        <f>'PR-RAS'!E613</f>
        <v>14521602.6</v>
      </c>
      <c r="E607" s="1">
        <v>0</v>
      </c>
      <c r="F607" s="1">
        <v>0</v>
      </c>
      <c r="G607" s="2">
        <f t="shared" si="10"/>
        <v>19945970.779199999</v>
      </c>
      <c r="H607" s="2">
        <f t="shared" si="11"/>
        <v>0.40000000037252903</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61439789.890000001</v>
      </c>
      <c r="E629" s="1">
        <v>0</v>
      </c>
      <c r="F629" s="1">
        <v>0</v>
      </c>
      <c r="G629" s="2">
        <f t="shared" si="10"/>
        <v>77168376.101840004</v>
      </c>
      <c r="H629" s="2">
        <f t="shared" si="11"/>
        <v>0.10999999940395355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5717604</v>
      </c>
      <c r="D630" s="1">
        <f>'PR-RAS'!E636</f>
        <v>0</v>
      </c>
      <c r="E630" s="1">
        <v>0</v>
      </c>
      <c r="F630" s="1">
        <v>0</v>
      </c>
      <c r="G630" s="2">
        <f t="shared" si="10"/>
        <v>3596372.9160000002</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3334106871</v>
      </c>
      <c r="D633" s="1">
        <f>'PR-RAS'!E639</f>
        <v>3850577418.04</v>
      </c>
      <c r="E633" s="1">
        <v>0</v>
      </c>
      <c r="F633" s="1">
        <v>0</v>
      </c>
      <c r="G633" s="2">
        <f t="shared" si="10"/>
        <v>6974285398.8745604</v>
      </c>
      <c r="H633" s="2">
        <f t="shared" si="11"/>
        <v>3.9999961853027344E-2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3448314318</v>
      </c>
      <c r="D634" s="1">
        <f>'PR-RAS'!E640</f>
        <v>3777924204.9200001</v>
      </c>
      <c r="E634" s="1">
        <v>0</v>
      </c>
      <c r="F634" s="1">
        <v>0</v>
      </c>
      <c r="G634" s="2">
        <f t="shared" si="10"/>
        <v>6965635006.7227201</v>
      </c>
      <c r="H634" s="2">
        <f t="shared" si="11"/>
        <v>7.9999923706054688E-2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72653213.119999886</v>
      </c>
      <c r="E635" s="1">
        <v>0</v>
      </c>
      <c r="F635" s="1">
        <v>0</v>
      </c>
      <c r="G635" s="2">
        <f t="shared" si="10"/>
        <v>92124274.236159861</v>
      </c>
      <c r="H635" s="2">
        <f t="shared" si="11"/>
        <v>0.11999988555908203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114207447</v>
      </c>
      <c r="D636" s="1">
        <f>'PR-RAS'!E642</f>
        <v>0</v>
      </c>
      <c r="E636" s="1">
        <v>0</v>
      </c>
      <c r="F636" s="1">
        <v>0</v>
      </c>
      <c r="G636" s="2">
        <f t="shared" si="10"/>
        <v>72521728.844999999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1564766084</v>
      </c>
      <c r="D638" s="1">
        <f>'PR-RAS'!E644</f>
        <v>1678150986.4000001</v>
      </c>
      <c r="E638" s="1">
        <v>0</v>
      </c>
      <c r="F638" s="1">
        <v>0</v>
      </c>
      <c r="G638" s="2">
        <f t="shared" si="10"/>
        <v>3134720352.1816001</v>
      </c>
      <c r="H638" s="2">
        <f t="shared" si="11"/>
        <v>0.40000009536743164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1678973531</v>
      </c>
      <c r="D640" s="1">
        <f>'PR-RAS'!E646</f>
        <v>1605497773.2800002</v>
      </c>
      <c r="E640" s="1">
        <v>0</v>
      </c>
      <c r="F640" s="1">
        <v>0</v>
      </c>
      <c r="G640" s="2">
        <f t="shared" si="10"/>
        <v>3124690240.5608401</v>
      </c>
      <c r="H640" s="2">
        <f t="shared" si="11"/>
        <v>0.28000020980834961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369142</v>
      </c>
      <c r="D641" s="1">
        <f>'PR-RAS'!E647</f>
        <v>369142.41</v>
      </c>
      <c r="E641" s="1">
        <v>0</v>
      </c>
      <c r="F641" s="1">
        <v>0</v>
      </c>
      <c r="G641" s="2">
        <f t="shared" si="10"/>
        <v>708753.16479999991</v>
      </c>
      <c r="H641" s="2">
        <f t="shared" si="11"/>
        <v>0.40999999997438863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200181</v>
      </c>
      <c r="D642" s="1">
        <f>'PR-RAS'!E649</f>
        <v>609580.85</v>
      </c>
      <c r="E642" s="1">
        <v>0</v>
      </c>
      <c r="F642" s="1">
        <v>0</v>
      </c>
      <c r="G642" s="2">
        <f t="shared" si="10"/>
        <v>909798.67070000002</v>
      </c>
      <c r="H642" s="2">
        <f t="shared" si="11"/>
        <v>0.15000000002328306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1180718245</v>
      </c>
      <c r="D643" s="1">
        <f>'PR-RAS'!E650</f>
        <v>65009827.090000004</v>
      </c>
      <c r="E643" s="1">
        <v>0</v>
      </c>
      <c r="F643" s="1">
        <v>0</v>
      </c>
      <c r="G643" s="2">
        <f t="shared" si="10"/>
        <v>841493731.27356005</v>
      </c>
      <c r="H643" s="2">
        <f t="shared" si="11"/>
        <v>9.0000003576278687E-2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1180308845</v>
      </c>
      <c r="D644" s="1">
        <f>'PR-RAS'!E651</f>
        <v>65040213.670000002</v>
      </c>
      <c r="E644" s="1">
        <v>0</v>
      </c>
      <c r="F644" s="1">
        <v>0</v>
      </c>
      <c r="G644" s="2">
        <f t="shared" si="10"/>
        <v>842580302.11461997</v>
      </c>
      <c r="H644" s="2">
        <f t="shared" si="11"/>
        <v>0.32999999821186066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609581</v>
      </c>
      <c r="D645" s="1">
        <f>'PR-RAS'!E652</f>
        <v>579194.27000000328</v>
      </c>
      <c r="E645" s="1">
        <v>0</v>
      </c>
      <c r="F645" s="1">
        <v>0</v>
      </c>
      <c r="G645" s="2">
        <f t="shared" si="10"/>
        <v>1138572.3837600043</v>
      </c>
      <c r="H645" s="2">
        <f t="shared" si="11"/>
        <v>0.27000000327825546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6055</v>
      </c>
      <c r="D647" s="1">
        <f>'PR-RAS'!E654</f>
        <v>6081</v>
      </c>
      <c r="E647" s="1">
        <v>0</v>
      </c>
      <c r="F647" s="1">
        <v>0</v>
      </c>
      <c r="G647" s="2">
        <f t="shared" si="10"/>
        <v>11768.182000000001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5830</v>
      </c>
      <c r="D649" s="1">
        <f>'PR-RAS'!E656</f>
        <v>5858</v>
      </c>
      <c r="E649" s="1">
        <v>0</v>
      </c>
      <c r="F649" s="1">
        <v>0</v>
      </c>
      <c r="G649" s="2">
        <f t="shared" si="10"/>
        <v>11369.808000000001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15502087</v>
      </c>
      <c r="D662" s="1">
        <f>'PR-RAS'!E669</f>
        <v>17498316.91</v>
      </c>
      <c r="E662" s="1">
        <v>0</v>
      </c>
      <c r="F662" s="1">
        <v>0</v>
      </c>
      <c r="G662" s="2">
        <f t="shared" si="10"/>
        <v>33379654.462020002</v>
      </c>
      <c r="H662" s="2">
        <f t="shared" si="11"/>
        <v>8.9999999850988388E-2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254527</v>
      </c>
      <c r="D669" s="1">
        <f>'PR-RAS'!E676</f>
        <v>65609.22</v>
      </c>
      <c r="E669" s="1">
        <v>0</v>
      </c>
      <c r="F669" s="1">
        <v>0</v>
      </c>
      <c r="G669" s="2">
        <f t="shared" si="10"/>
        <v>257677.95392000003</v>
      </c>
      <c r="H669" s="2">
        <f t="shared" si="11"/>
        <v>0.22000000000116415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129998</v>
      </c>
      <c r="D671" s="1">
        <f>'PR-RAS'!E678</f>
        <v>0</v>
      </c>
      <c r="E671" s="1">
        <v>0</v>
      </c>
      <c r="F671" s="1">
        <v>0</v>
      </c>
      <c r="G671" s="2">
        <f t="shared" si="10"/>
        <v>87098.66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119959246</v>
      </c>
      <c r="D703" s="1">
        <f>'PR-RAS'!E710</f>
        <v>126019105.93000001</v>
      </c>
      <c r="E703" s="1">
        <v>0</v>
      </c>
      <c r="F703" s="1">
        <v>0</v>
      </c>
      <c r="G703" s="2">
        <f t="shared" si="10"/>
        <v>261142215.41771999</v>
      </c>
      <c r="H703" s="2">
        <f t="shared" si="11"/>
        <v>6.9999992847442627E-2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895728</v>
      </c>
      <c r="D705" s="1">
        <f>'PR-RAS'!E712</f>
        <v>362891.38</v>
      </c>
      <c r="E705" s="1">
        <v>0</v>
      </c>
      <c r="F705" s="1">
        <v>0</v>
      </c>
      <c r="G705" s="2">
        <f t="shared" si="10"/>
        <v>1141543.57504</v>
      </c>
      <c r="H705" s="2">
        <f t="shared" si="11"/>
        <v>0.38000000000465661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1569060</v>
      </c>
      <c r="D709" s="1">
        <f>'PR-RAS'!E716</f>
        <v>1764024.85</v>
      </c>
      <c r="E709" s="1">
        <v>0</v>
      </c>
      <c r="F709" s="1">
        <v>0</v>
      </c>
      <c r="G709" s="2">
        <f t="shared" si="10"/>
        <v>3608753.6675999998</v>
      </c>
      <c r="H709" s="2">
        <f t="shared" si="11"/>
        <v>0.14999999990686774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2655105</v>
      </c>
      <c r="D710" s="1">
        <f>'PR-RAS'!E717</f>
        <v>2443487.7999999998</v>
      </c>
      <c r="E710" s="1">
        <v>0</v>
      </c>
      <c r="F710" s="1">
        <v>0</v>
      </c>
      <c r="G710" s="2">
        <f t="shared" si="10"/>
        <v>5347335.1453999998</v>
      </c>
      <c r="H710" s="2">
        <f t="shared" si="11"/>
        <v>0.20000000018626451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30423178</v>
      </c>
      <c r="D711" s="1">
        <f>'PR-RAS'!E718</f>
        <v>31977670.539999999</v>
      </c>
      <c r="E711" s="1">
        <v>0</v>
      </c>
      <c r="F711" s="1">
        <v>0</v>
      </c>
      <c r="G711" s="2">
        <f t="shared" si="10"/>
        <v>67008748.546799995</v>
      </c>
      <c r="H711" s="2">
        <f t="shared" si="11"/>
        <v>0.46000000089406967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17558151</v>
      </c>
      <c r="D715" s="1">
        <f>'PR-RAS'!E722</f>
        <v>20543503</v>
      </c>
      <c r="E715" s="1">
        <v>0</v>
      </c>
      <c r="F715" s="1">
        <v>0</v>
      </c>
      <c r="G715" s="2">
        <f t="shared" si="10"/>
        <v>41872642.097999997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861285</v>
      </c>
      <c r="D716" s="1">
        <f>'PR-RAS'!E723</f>
        <v>710927.42</v>
      </c>
      <c r="E716" s="1">
        <v>0</v>
      </c>
      <c r="F716" s="1">
        <v>0</v>
      </c>
      <c r="G716" s="2">
        <f t="shared" si="10"/>
        <v>1632444.9855999998</v>
      </c>
      <c r="H716" s="2">
        <f t="shared" si="11"/>
        <v>0.42000000004190952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52328</v>
      </c>
      <c r="D718" s="1">
        <f>'PR-RAS'!E725</f>
        <v>48545.73</v>
      </c>
      <c r="E718" s="1">
        <v>0</v>
      </c>
      <c r="F718" s="1">
        <v>0</v>
      </c>
      <c r="G718" s="2">
        <f t="shared" si="10"/>
        <v>107133.75282000001</v>
      </c>
      <c r="H718" s="2">
        <f t="shared" si="11"/>
        <v>0.26999999999679858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2281550</v>
      </c>
      <c r="D719" s="1">
        <f>'PR-RAS'!E726</f>
        <v>1778213</v>
      </c>
      <c r="E719" s="1">
        <v>0</v>
      </c>
      <c r="F719" s="1">
        <v>0</v>
      </c>
      <c r="G719" s="2">
        <f t="shared" si="10"/>
        <v>4191666.7679999997</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32839</v>
      </c>
      <c r="D735" s="1">
        <f>'PR-RAS'!E742</f>
        <v>15225.79</v>
      </c>
      <c r="E735" s="1">
        <v>0</v>
      </c>
      <c r="F735" s="1">
        <v>0</v>
      </c>
      <c r="G735" s="2">
        <f t="shared" si="10"/>
        <v>46455.28572</v>
      </c>
      <c r="H735" s="2">
        <f t="shared" si="11"/>
        <v>0.20999999999912689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971466</v>
      </c>
      <c r="D812" s="1">
        <f>'PR-RAS'!E819</f>
        <v>1088922.5</v>
      </c>
      <c r="E812" s="1">
        <v>0</v>
      </c>
      <c r="F812" s="1">
        <v>0</v>
      </c>
      <c r="G812" s="2">
        <f t="shared" si="18"/>
        <v>2554091.2210000004</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1294916</v>
      </c>
      <c r="D947" s="1">
        <f>'PR-RAS'!E954</f>
        <v>1841714.24</v>
      </c>
      <c r="E947" s="1">
        <v>0</v>
      </c>
      <c r="F947" s="1">
        <v>0</v>
      </c>
      <c r="G947" s="2">
        <f t="shared" si="18"/>
        <v>4709513.8780800002</v>
      </c>
      <c r="H947" s="2">
        <f t="shared" si="19"/>
        <v>0.23999999999068677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551750</v>
      </c>
      <c r="D948" s="1">
        <f>'PR-RAS'!E955</f>
        <v>571915</v>
      </c>
      <c r="E948" s="1">
        <v>0</v>
      </c>
      <c r="F948" s="1">
        <v>0</v>
      </c>
      <c r="G948" s="2">
        <f t="shared" si="18"/>
        <v>1605714.26</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1579348025</v>
      </c>
      <c r="D984" s="6">
        <f>BILANCA!E6</f>
        <v>1678087332.0900002</v>
      </c>
      <c r="E984" s="6">
        <v>0</v>
      </c>
      <c r="F984" s="6">
        <v>0</v>
      </c>
      <c r="G984" s="7">
        <f t="shared" ref="G984:G1241" si="22">B984/1000*C984+B984/500*D984</f>
        <v>4935522.6891800007</v>
      </c>
      <c r="H984" s="7">
        <f t="shared" si="19"/>
        <v>9.0000152587890625E-2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1190257418</v>
      </c>
      <c r="D985" s="1">
        <f>BILANCA!E7</f>
        <v>1250432324.3400002</v>
      </c>
      <c r="E985" s="1">
        <v>0</v>
      </c>
      <c r="F985" s="1">
        <v>0</v>
      </c>
      <c r="G985" s="2">
        <f t="shared" si="22"/>
        <v>7382244.1333600013</v>
      </c>
      <c r="H985" s="2">
        <f t="shared" si="19"/>
        <v>0.34000015258789063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72744846</v>
      </c>
      <c r="D986" s="1">
        <f>BILANCA!E8</f>
        <v>70572777.540000007</v>
      </c>
      <c r="E986" s="1">
        <v>0</v>
      </c>
      <c r="F986" s="1">
        <v>0</v>
      </c>
      <c r="G986" s="2">
        <f t="shared" si="22"/>
        <v>641671.20324000006</v>
      </c>
      <c r="H986" s="2">
        <f t="shared" si="19"/>
        <v>0.45999999344348907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70572778</v>
      </c>
      <c r="D987" s="1">
        <f>BILANCA!E9</f>
        <v>70572777.540000007</v>
      </c>
      <c r="E987" s="1">
        <v>0</v>
      </c>
      <c r="F987" s="1">
        <v>0</v>
      </c>
      <c r="G987" s="2">
        <f t="shared" si="22"/>
        <v>846873.33232000005</v>
      </c>
      <c r="H987" s="2">
        <f t="shared" si="19"/>
        <v>0.45999999344348907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18125129</v>
      </c>
      <c r="D988" s="1">
        <f>BILANCA!E10</f>
        <v>17764813.09</v>
      </c>
      <c r="E988" s="1">
        <v>0</v>
      </c>
      <c r="F988" s="1">
        <v>0</v>
      </c>
      <c r="G988" s="2">
        <f t="shared" si="22"/>
        <v>268273.77590000001</v>
      </c>
      <c r="H988" s="2">
        <f t="shared" si="19"/>
        <v>8.9999999850988388E-2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15953061</v>
      </c>
      <c r="D989" s="1">
        <f>BILANCA!E11</f>
        <v>17764813.09</v>
      </c>
      <c r="E989" s="1">
        <v>0</v>
      </c>
      <c r="F989" s="1">
        <v>0</v>
      </c>
      <c r="G989" s="2">
        <f t="shared" si="22"/>
        <v>308896.12308000005</v>
      </c>
      <c r="H989" s="2">
        <f t="shared" si="19"/>
        <v>8.9999999850988388E-2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1022418563</v>
      </c>
      <c r="D990" s="1">
        <f>BILANCA!E12</f>
        <v>1050716655.03</v>
      </c>
      <c r="E990" s="1">
        <v>0</v>
      </c>
      <c r="F990" s="1">
        <v>0</v>
      </c>
      <c r="G990" s="2">
        <f t="shared" si="22"/>
        <v>21866963.111420002</v>
      </c>
      <c r="H990" s="2">
        <f t="shared" si="19"/>
        <v>2.9999971389770508E-2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860857542</v>
      </c>
      <c r="D991" s="1">
        <f>BILANCA!E13</f>
        <v>870355916.23000002</v>
      </c>
      <c r="E991" s="1">
        <v>0</v>
      </c>
      <c r="F991" s="1">
        <v>0</v>
      </c>
      <c r="G991" s="2">
        <f t="shared" si="22"/>
        <v>20812554.995680001</v>
      </c>
      <c r="H991" s="2">
        <f t="shared" si="19"/>
        <v>0.23000001907348633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2244619</v>
      </c>
      <c r="D992" s="1">
        <f>BILANCA!E14</f>
        <v>2244618.59</v>
      </c>
      <c r="E992" s="1">
        <v>0</v>
      </c>
      <c r="F992" s="1">
        <v>0</v>
      </c>
      <c r="G992" s="2">
        <f t="shared" si="22"/>
        <v>60604.705619999993</v>
      </c>
      <c r="H992" s="2">
        <f t="shared" si="19"/>
        <v>0.41000000014901161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1112761544</v>
      </c>
      <c r="D993" s="1">
        <f>BILANCA!E15</f>
        <v>1135696033.7</v>
      </c>
      <c r="E993" s="1">
        <v>0</v>
      </c>
      <c r="F993" s="1">
        <v>0</v>
      </c>
      <c r="G993" s="2">
        <f t="shared" si="22"/>
        <v>33841536.114</v>
      </c>
      <c r="H993" s="2">
        <f t="shared" si="19"/>
        <v>0.29999995231628418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7305126</v>
      </c>
      <c r="D994" s="1">
        <f>BILANCA!E16</f>
        <v>7305125.6200000001</v>
      </c>
      <c r="E994" s="1">
        <v>0</v>
      </c>
      <c r="F994" s="1">
        <v>0</v>
      </c>
      <c r="G994" s="2">
        <f t="shared" si="22"/>
        <v>241069.14963999999</v>
      </c>
      <c r="H994" s="2">
        <f t="shared" si="19"/>
        <v>0.37999999988824129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7752547</v>
      </c>
      <c r="D995" s="1">
        <f>BILANCA!E17</f>
        <v>7560131.1500000004</v>
      </c>
      <c r="E995" s="1">
        <v>0</v>
      </c>
      <c r="F995" s="1">
        <v>0</v>
      </c>
      <c r="G995" s="2">
        <f t="shared" si="22"/>
        <v>274473.71160000004</v>
      </c>
      <c r="H995" s="2">
        <f t="shared" si="19"/>
        <v>0.15000000037252903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269206294</v>
      </c>
      <c r="D996" s="1">
        <f>BILANCA!E18</f>
        <v>282449992.82999998</v>
      </c>
      <c r="E996" s="1">
        <v>0</v>
      </c>
      <c r="F996" s="1">
        <v>0</v>
      </c>
      <c r="G996" s="2">
        <f t="shared" si="22"/>
        <v>10843381.63558</v>
      </c>
      <c r="H996" s="2">
        <f t="shared" si="19"/>
        <v>0.17000001668930054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148969657</v>
      </c>
      <c r="D997" s="1">
        <f>BILANCA!E19</f>
        <v>164186077.57999992</v>
      </c>
      <c r="E997" s="1">
        <v>0</v>
      </c>
      <c r="F997" s="1">
        <v>0</v>
      </c>
      <c r="G997" s="2">
        <f t="shared" si="22"/>
        <v>6682785.3702399982</v>
      </c>
      <c r="H997" s="2">
        <f t="shared" si="19"/>
        <v>0.42000007629394531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60815191</v>
      </c>
      <c r="D998" s="1">
        <f>BILANCA!E20</f>
        <v>61124395.409999996</v>
      </c>
      <c r="E998" s="1">
        <v>0</v>
      </c>
      <c r="F998" s="1">
        <v>0</v>
      </c>
      <c r="G998" s="2">
        <f t="shared" si="22"/>
        <v>2745959.7272999999</v>
      </c>
      <c r="H998" s="2">
        <f t="shared" si="19"/>
        <v>0.40999999642372131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10361515</v>
      </c>
      <c r="D999" s="1">
        <f>BILANCA!E21</f>
        <v>10306908.6</v>
      </c>
      <c r="E999" s="1">
        <v>0</v>
      </c>
      <c r="F999" s="1">
        <v>0</v>
      </c>
      <c r="G999" s="2">
        <f t="shared" si="22"/>
        <v>495605.31520000001</v>
      </c>
      <c r="H999" s="2">
        <f t="shared" si="19"/>
        <v>0.40000000037252903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12508273</v>
      </c>
      <c r="D1000" s="1">
        <f>BILANCA!E22</f>
        <v>10997034.23</v>
      </c>
      <c r="E1000" s="1">
        <v>0</v>
      </c>
      <c r="F1000" s="1">
        <v>0</v>
      </c>
      <c r="G1000" s="2">
        <f t="shared" si="22"/>
        <v>586539.80481999996</v>
      </c>
      <c r="H1000" s="2">
        <f t="shared" si="19"/>
        <v>0.23000000044703484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1136575398</v>
      </c>
      <c r="D1001" s="1">
        <f>BILANCA!E23</f>
        <v>1156140999.8299999</v>
      </c>
      <c r="E1001" s="1">
        <v>0</v>
      </c>
      <c r="F1001" s="1">
        <v>0</v>
      </c>
      <c r="G1001" s="2">
        <f t="shared" si="22"/>
        <v>62079433.157879993</v>
      </c>
      <c r="H1001" s="2">
        <f t="shared" si="19"/>
        <v>0.17000007629394531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526276</v>
      </c>
      <c r="D1002" s="1">
        <f>BILANCA!E24</f>
        <v>515662.39</v>
      </c>
      <c r="E1002" s="1">
        <v>0</v>
      </c>
      <c r="F1002" s="1">
        <v>0</v>
      </c>
      <c r="G1002" s="2">
        <f t="shared" si="22"/>
        <v>29594.414819999998</v>
      </c>
      <c r="H1002" s="2">
        <f t="shared" si="19"/>
        <v>0.39000000001396984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37021</v>
      </c>
      <c r="D1003" s="1">
        <f>BILANCA!E25</f>
        <v>29687.02</v>
      </c>
      <c r="E1003" s="1">
        <v>0</v>
      </c>
      <c r="F1003" s="1">
        <v>0</v>
      </c>
      <c r="G1003" s="2">
        <f t="shared" si="22"/>
        <v>1927.9007999999999</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31132436</v>
      </c>
      <c r="D1004" s="1">
        <f>BILANCA!E26</f>
        <v>30313728.859999999</v>
      </c>
      <c r="E1004" s="1">
        <v>0</v>
      </c>
      <c r="F1004" s="1">
        <v>0</v>
      </c>
      <c r="G1004" s="2">
        <f t="shared" si="22"/>
        <v>1926957.7681200001</v>
      </c>
      <c r="H1004" s="2">
        <f t="shared" si="19"/>
        <v>0.14000000059604645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1102986453</v>
      </c>
      <c r="D1006" s="1">
        <f>BILANCA!E28</f>
        <v>1105242338.76</v>
      </c>
      <c r="E1006" s="1">
        <v>0</v>
      </c>
      <c r="F1006" s="1">
        <v>0</v>
      </c>
      <c r="G1006" s="2">
        <f t="shared" si="22"/>
        <v>76209836.001960009</v>
      </c>
      <c r="H1006" s="2">
        <f t="shared" si="19"/>
        <v>0.24000000953674316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2165211</v>
      </c>
      <c r="D1007" s="1">
        <f>BILANCA!E29</f>
        <v>1701892.6000000006</v>
      </c>
      <c r="E1007" s="1">
        <v>0</v>
      </c>
      <c r="F1007" s="1">
        <v>0</v>
      </c>
      <c r="G1007" s="2">
        <f t="shared" si="22"/>
        <v>133655.90880000003</v>
      </c>
      <c r="H1007" s="2">
        <f t="shared" si="19"/>
        <v>0.39999999944120646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4654737</v>
      </c>
      <c r="D1008" s="1">
        <f>BILANCA!E30</f>
        <v>4651370.8600000003</v>
      </c>
      <c r="E1008" s="1">
        <v>0</v>
      </c>
      <c r="F1008" s="1">
        <v>0</v>
      </c>
      <c r="G1008" s="2">
        <f t="shared" si="22"/>
        <v>348936.96800000005</v>
      </c>
      <c r="H1008" s="2">
        <f t="shared" si="19"/>
        <v>0.13999999966472387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2489526</v>
      </c>
      <c r="D1012" s="1">
        <f>BILANCA!E34</f>
        <v>2949478.26</v>
      </c>
      <c r="E1012" s="1">
        <v>0</v>
      </c>
      <c r="F1012" s="1">
        <v>0</v>
      </c>
      <c r="G1012" s="2">
        <f t="shared" si="22"/>
        <v>243265.99307999999</v>
      </c>
      <c r="H1012" s="2">
        <f t="shared" si="19"/>
        <v>0.25999999977648258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509706</v>
      </c>
      <c r="D1013" s="1">
        <f>BILANCA!E35</f>
        <v>514528.11000000004</v>
      </c>
      <c r="E1013" s="1">
        <v>0</v>
      </c>
      <c r="F1013" s="1">
        <v>0</v>
      </c>
      <c r="G1013" s="2">
        <f t="shared" si="22"/>
        <v>46162.866600000001</v>
      </c>
      <c r="H1013" s="2">
        <f t="shared" si="19"/>
        <v>0.11000000004423782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462962</v>
      </c>
      <c r="D1014" s="1">
        <f>BILANCA!E36</f>
        <v>469110.46</v>
      </c>
      <c r="E1014" s="1">
        <v>0</v>
      </c>
      <c r="F1014" s="1">
        <v>0</v>
      </c>
      <c r="G1014" s="2">
        <f t="shared" si="22"/>
        <v>43436.67052</v>
      </c>
      <c r="H1014" s="2">
        <f t="shared" si="19"/>
        <v>0.46000000002095476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60358</v>
      </c>
      <c r="D1015" s="1">
        <f>BILANCA!E37</f>
        <v>58837.440000000002</v>
      </c>
      <c r="E1015" s="1">
        <v>0</v>
      </c>
      <c r="F1015" s="1">
        <v>0</v>
      </c>
      <c r="G1015" s="2">
        <f t="shared" si="22"/>
        <v>5697.0521600000002</v>
      </c>
      <c r="H1015" s="2">
        <f t="shared" si="19"/>
        <v>0.44000000000232831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13614</v>
      </c>
      <c r="D1018" s="1">
        <f>BILANCA!E40</f>
        <v>13419.79</v>
      </c>
      <c r="E1018" s="1">
        <v>0</v>
      </c>
      <c r="F1018" s="1">
        <v>0</v>
      </c>
      <c r="G1018" s="2">
        <f t="shared" si="22"/>
        <v>1415.8753000000002</v>
      </c>
      <c r="H1018" s="2">
        <f t="shared" si="19"/>
        <v>0.20999999999912689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9916447</v>
      </c>
      <c r="D1023" s="1">
        <f>BILANCA!E45</f>
        <v>13958240.510000005</v>
      </c>
      <c r="E1023" s="1">
        <v>0</v>
      </c>
      <c r="F1023" s="1">
        <v>0</v>
      </c>
      <c r="G1023" s="2">
        <f t="shared" si="22"/>
        <v>1513317.1208000006</v>
      </c>
      <c r="H1023" s="2">
        <f t="shared" si="19"/>
        <v>0.48999999463558197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35898073</v>
      </c>
      <c r="D1025" s="1">
        <f>BILANCA!E47</f>
        <v>43322497.840000004</v>
      </c>
      <c r="E1025" s="1">
        <v>0</v>
      </c>
      <c r="F1025" s="1">
        <v>0</v>
      </c>
      <c r="G1025" s="2">
        <f t="shared" si="22"/>
        <v>5146808.8845600002</v>
      </c>
      <c r="H1025" s="2">
        <f t="shared" si="19"/>
        <v>0.15999999642372131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25981626</v>
      </c>
      <c r="D1028" s="1">
        <f>BILANCA!E50</f>
        <v>29364257.329999998</v>
      </c>
      <c r="E1028" s="1">
        <v>0</v>
      </c>
      <c r="F1028" s="1">
        <v>0</v>
      </c>
      <c r="G1028" s="2">
        <f t="shared" si="22"/>
        <v>3811956.3296999997</v>
      </c>
      <c r="H1028" s="2">
        <f t="shared" si="19"/>
        <v>0.32999999821186066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23483786</v>
      </c>
      <c r="D1032" s="1">
        <f>BILANCA!E54</f>
        <v>23390112.969999999</v>
      </c>
      <c r="E1032" s="1">
        <v>0</v>
      </c>
      <c r="F1032" s="1">
        <v>0</v>
      </c>
      <c r="G1032" s="2">
        <f t="shared" si="22"/>
        <v>3442936.58506</v>
      </c>
      <c r="H1032" s="2">
        <f t="shared" si="19"/>
        <v>3.0000001192092896E-2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23483786</v>
      </c>
      <c r="D1033" s="1">
        <f>BILANCA!E55</f>
        <v>23390112.969999999</v>
      </c>
      <c r="E1033" s="1">
        <v>0</v>
      </c>
      <c r="F1033" s="1">
        <v>0</v>
      </c>
      <c r="G1033" s="2">
        <f t="shared" si="22"/>
        <v>3513200.5970000001</v>
      </c>
      <c r="H1033" s="2">
        <f t="shared" si="19"/>
        <v>3.0000001192092896E-2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71513212</v>
      </c>
      <c r="D1034" s="1">
        <f>BILANCA!E56</f>
        <v>70430385.890000001</v>
      </c>
      <c r="E1034" s="1">
        <v>0</v>
      </c>
      <c r="F1034" s="1">
        <v>0</v>
      </c>
      <c r="G1034" s="2">
        <f t="shared" si="22"/>
        <v>10831073.17278</v>
      </c>
      <c r="H1034" s="2">
        <f t="shared" si="19"/>
        <v>0.10999999940395355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7278451</v>
      </c>
      <c r="D1035" s="1">
        <f>BILANCA!E57</f>
        <v>4648251.1500000004</v>
      </c>
      <c r="E1035" s="1">
        <v>0</v>
      </c>
      <c r="F1035" s="1">
        <v>0</v>
      </c>
      <c r="G1035" s="2">
        <f t="shared" si="22"/>
        <v>861897.57160000002</v>
      </c>
      <c r="H1035" s="2">
        <f t="shared" si="19"/>
        <v>0.15000000037252903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64234761</v>
      </c>
      <c r="D1036" s="1">
        <f>BILANCA!E58</f>
        <v>65782134.740000002</v>
      </c>
      <c r="E1036" s="1">
        <v>0</v>
      </c>
      <c r="F1036" s="1">
        <v>0</v>
      </c>
      <c r="G1036" s="2">
        <f t="shared" si="22"/>
        <v>10377348.61544</v>
      </c>
      <c r="H1036" s="2">
        <f t="shared" si="19"/>
        <v>0.25999999791383743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23580797</v>
      </c>
      <c r="D1041" s="1">
        <f>BILANCA!E63</f>
        <v>58712505.880000003</v>
      </c>
      <c r="E1041" s="1">
        <v>0</v>
      </c>
      <c r="F1041" s="1">
        <v>0</v>
      </c>
      <c r="G1041" s="2">
        <f t="shared" si="22"/>
        <v>8178336.9080800004</v>
      </c>
      <c r="H1041" s="2">
        <f t="shared" si="19"/>
        <v>0.11999999731779099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23580797</v>
      </c>
      <c r="D1042" s="1">
        <f>BILANCA!E64</f>
        <v>58712505.880000003</v>
      </c>
      <c r="E1042" s="1">
        <v>0</v>
      </c>
      <c r="F1042" s="1">
        <v>0</v>
      </c>
      <c r="G1042" s="2">
        <f t="shared" si="22"/>
        <v>8319342.7168399999</v>
      </c>
      <c r="H1042" s="2">
        <f t="shared" si="19"/>
        <v>0.11999999731779099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389090607</v>
      </c>
      <c r="D1046" s="1">
        <f>BILANCA!E68</f>
        <v>427655007.75</v>
      </c>
      <c r="E1046" s="1">
        <v>0</v>
      </c>
      <c r="F1046" s="1">
        <v>0</v>
      </c>
      <c r="G1046" s="2">
        <f t="shared" si="22"/>
        <v>78397239.217500001</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609581</v>
      </c>
      <c r="D1047" s="1">
        <f>BILANCA!E69</f>
        <v>579194.2699999999</v>
      </c>
      <c r="E1047" s="1">
        <v>0</v>
      </c>
      <c r="F1047" s="1">
        <v>0</v>
      </c>
      <c r="G1047" s="2">
        <f t="shared" si="22"/>
        <v>113150.05056</v>
      </c>
      <c r="H1047" s="2">
        <f t="shared" si="19"/>
        <v>0.26999999990221113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603581</v>
      </c>
      <c r="D1048" s="1">
        <f>BILANCA!E70</f>
        <v>556304.19999999995</v>
      </c>
      <c r="E1048" s="1">
        <v>0</v>
      </c>
      <c r="F1048" s="1">
        <v>0</v>
      </c>
      <c r="G1048" s="2">
        <f t="shared" si="22"/>
        <v>111552.311</v>
      </c>
      <c r="H1048" s="2">
        <f t="shared" si="19"/>
        <v>0.19999999995343387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603581</v>
      </c>
      <c r="D1050" s="1">
        <f>BILANCA!E72</f>
        <v>535079.25</v>
      </c>
      <c r="E1050" s="1">
        <v>0</v>
      </c>
      <c r="F1050" s="1">
        <v>0</v>
      </c>
      <c r="G1050" s="2">
        <f t="shared" si="22"/>
        <v>112140.5465</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21224.95</v>
      </c>
      <c r="E1052" s="1">
        <v>0</v>
      </c>
      <c r="F1052" s="1">
        <v>0</v>
      </c>
      <c r="G1052" s="2">
        <f t="shared" si="22"/>
        <v>2929.0431000000003</v>
      </c>
      <c r="H1052" s="2">
        <f t="shared" si="19"/>
        <v>4.9999999999272404E-2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6000</v>
      </c>
      <c r="D1054" s="1">
        <f>BILANCA!E76</f>
        <v>22890.07</v>
      </c>
      <c r="E1054" s="1">
        <v>0</v>
      </c>
      <c r="F1054" s="1">
        <v>0</v>
      </c>
      <c r="G1054" s="2">
        <f t="shared" si="22"/>
        <v>3676.3899399999996</v>
      </c>
      <c r="H1054" s="2">
        <f t="shared" si="19"/>
        <v>6.9999999999708962E-2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18414190</v>
      </c>
      <c r="D1056" s="1">
        <f>BILANCA!E78</f>
        <v>16689856.32</v>
      </c>
      <c r="E1056" s="1">
        <v>0</v>
      </c>
      <c r="F1056" s="1">
        <v>0</v>
      </c>
      <c r="G1056" s="2">
        <f t="shared" si="22"/>
        <v>3780954.8927199999</v>
      </c>
      <c r="H1056" s="2">
        <f t="shared" si="19"/>
        <v>0.32000000029802322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40000</v>
      </c>
      <c r="D1057" s="1">
        <f>BILANCA!E79</f>
        <v>40000</v>
      </c>
      <c r="E1057" s="1">
        <v>0</v>
      </c>
      <c r="F1057" s="1">
        <v>0</v>
      </c>
      <c r="G1057" s="2">
        <f t="shared" si="22"/>
        <v>8880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40000</v>
      </c>
      <c r="D1058" s="1">
        <f>BILANCA!E80</f>
        <v>40000</v>
      </c>
      <c r="E1058" s="1">
        <v>0</v>
      </c>
      <c r="F1058" s="1">
        <v>0</v>
      </c>
      <c r="G1058" s="2">
        <f t="shared" si="22"/>
        <v>9000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501829</v>
      </c>
      <c r="D1061" s="1">
        <f>BILANCA!E83</f>
        <v>157465.12</v>
      </c>
      <c r="E1061" s="1">
        <v>0</v>
      </c>
      <c r="F1061" s="1">
        <v>0</v>
      </c>
      <c r="G1061" s="2">
        <f t="shared" si="22"/>
        <v>63707.220719999998</v>
      </c>
      <c r="H1061" s="2">
        <f t="shared" si="19"/>
        <v>0.11999999999534339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48195</v>
      </c>
      <c r="D1062" s="1">
        <f>BILANCA!E84</f>
        <v>243193.78</v>
      </c>
      <c r="E1062" s="1">
        <v>0</v>
      </c>
      <c r="F1062" s="1">
        <v>0</v>
      </c>
      <c r="G1062" s="2">
        <f t="shared" si="22"/>
        <v>42232.022239999998</v>
      </c>
      <c r="H1062" s="2">
        <f t="shared" si="19"/>
        <v>0.22000000000116415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17824166</v>
      </c>
      <c r="D1064" s="1">
        <f>BILANCA!E86</f>
        <v>16249197.42</v>
      </c>
      <c r="E1064" s="1">
        <v>0</v>
      </c>
      <c r="F1064" s="1">
        <v>0</v>
      </c>
      <c r="G1064" s="2">
        <f t="shared" si="22"/>
        <v>4076127.4280400001</v>
      </c>
      <c r="H1064" s="2">
        <f t="shared" si="19"/>
        <v>0.41999999992549419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108184</v>
      </c>
      <c r="D1096" s="1">
        <f>BILANCA!E118</f>
        <v>155104.84</v>
      </c>
      <c r="E1096" s="1">
        <v>0</v>
      </c>
      <c r="F1096" s="1">
        <v>0</v>
      </c>
      <c r="G1096" s="2">
        <f t="shared" si="22"/>
        <v>47278.485840000001</v>
      </c>
      <c r="H1096" s="2">
        <f t="shared" si="23"/>
        <v>0.16000000000349246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108184</v>
      </c>
      <c r="D1097" s="1">
        <f>BILANCA!E119</f>
        <v>155104.84</v>
      </c>
      <c r="E1097" s="1">
        <v>0</v>
      </c>
      <c r="F1097" s="1">
        <v>0</v>
      </c>
      <c r="G1097" s="2">
        <f t="shared" si="22"/>
        <v>47696.879520000002</v>
      </c>
      <c r="H1097" s="2">
        <f t="shared" si="23"/>
        <v>0.16000000000349246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108184</v>
      </c>
      <c r="D1103" s="1">
        <f>BILANCA!E125</f>
        <v>155104.84</v>
      </c>
      <c r="E1103" s="1">
        <v>0</v>
      </c>
      <c r="F1103" s="1">
        <v>0</v>
      </c>
      <c r="G1103" s="2">
        <f t="shared" si="22"/>
        <v>50207.241600000001</v>
      </c>
      <c r="H1103" s="2">
        <f t="shared" si="23"/>
        <v>0.16000000000349246</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344200</v>
      </c>
      <c r="D1112" s="1">
        <f>BILANCA!E134</f>
        <v>0</v>
      </c>
      <c r="E1112" s="1">
        <v>0</v>
      </c>
      <c r="F1112" s="1">
        <v>0</v>
      </c>
      <c r="G1112" s="2">
        <f t="shared" si="22"/>
        <v>44401.8</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344200</v>
      </c>
      <c r="D1113" s="1">
        <f>BILANCA!E135</f>
        <v>0</v>
      </c>
      <c r="E1113" s="1">
        <v>0</v>
      </c>
      <c r="F1113" s="1">
        <v>0</v>
      </c>
      <c r="G1113" s="2">
        <f t="shared" si="22"/>
        <v>44746</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344200</v>
      </c>
      <c r="D1114" s="1">
        <f>BILANCA!E136</f>
        <v>0</v>
      </c>
      <c r="E1114" s="1">
        <v>0</v>
      </c>
      <c r="F1114" s="1">
        <v>0</v>
      </c>
      <c r="G1114" s="2">
        <f t="shared" si="22"/>
        <v>45090.200000000004</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369004859</v>
      </c>
      <c r="D1124" s="1">
        <f>BILANCA!E146</f>
        <v>409454307.91999996</v>
      </c>
      <c r="E1124" s="1">
        <v>0</v>
      </c>
      <c r="F1124" s="1">
        <v>0</v>
      </c>
      <c r="G1124" s="2">
        <f t="shared" si="22"/>
        <v>167495799.95243996</v>
      </c>
      <c r="H1124" s="2">
        <f t="shared" si="23"/>
        <v>8.0000042915344238E-2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13931291</v>
      </c>
      <c r="D1137" s="1">
        <f>BILANCA!E159</f>
        <v>18394370.260000002</v>
      </c>
      <c r="E1137" s="1">
        <v>0</v>
      </c>
      <c r="F1137" s="1">
        <v>0</v>
      </c>
      <c r="G1137" s="2">
        <f t="shared" si="22"/>
        <v>7810884.8540800009</v>
      </c>
      <c r="H1137" s="2">
        <f t="shared" si="23"/>
        <v>0.26000000163912773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44686432</v>
      </c>
      <c r="D1138" s="1">
        <f>BILANCA!E160</f>
        <v>45912438.119999997</v>
      </c>
      <c r="E1138" s="1">
        <v>0</v>
      </c>
      <c r="F1138" s="1">
        <v>0</v>
      </c>
      <c r="G1138" s="2">
        <f t="shared" si="22"/>
        <v>21159252.777199998</v>
      </c>
      <c r="H1138" s="2">
        <f t="shared" si="23"/>
        <v>0.11999999731779099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676435264</v>
      </c>
      <c r="D1139" s="1">
        <f>BILANCA!E161</f>
        <v>737831954.38</v>
      </c>
      <c r="E1139" s="1">
        <v>0</v>
      </c>
      <c r="F1139" s="1">
        <v>0</v>
      </c>
      <c r="G1139" s="2">
        <f t="shared" si="22"/>
        <v>335727470.95055997</v>
      </c>
      <c r="H1139" s="2">
        <f t="shared" si="23"/>
        <v>0.37999999523162842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175828</v>
      </c>
      <c r="D1140" s="1">
        <f>BILANCA!E162</f>
        <v>63874.29</v>
      </c>
      <c r="E1140" s="1">
        <v>0</v>
      </c>
      <c r="F1140" s="1">
        <v>0</v>
      </c>
      <c r="G1140" s="2">
        <f t="shared" si="22"/>
        <v>47661.52306</v>
      </c>
      <c r="H1140" s="2">
        <f t="shared" si="23"/>
        <v>0.29000000000087311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366223956</v>
      </c>
      <c r="D1141" s="1">
        <f>BILANCA!E163</f>
        <v>392748329.13</v>
      </c>
      <c r="E1141" s="1">
        <v>0</v>
      </c>
      <c r="F1141" s="1">
        <v>0</v>
      </c>
      <c r="G1141" s="2">
        <f t="shared" si="22"/>
        <v>181971857.05307999</v>
      </c>
      <c r="H1141" s="2">
        <f t="shared" si="23"/>
        <v>0.12999999523162842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240451</v>
      </c>
      <c r="D1142" s="1">
        <f>BILANCA!E164</f>
        <v>407401.99</v>
      </c>
      <c r="E1142" s="1">
        <v>0</v>
      </c>
      <c r="F1142" s="1">
        <v>0</v>
      </c>
      <c r="G1142" s="2">
        <f t="shared" si="22"/>
        <v>167785.54181999998</v>
      </c>
      <c r="H1142" s="2">
        <f t="shared" si="23"/>
        <v>1.0000000009313226E-2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240451</v>
      </c>
      <c r="D1144" s="1">
        <f>BILANCA!E166</f>
        <v>407401.99</v>
      </c>
      <c r="E1144" s="1">
        <v>0</v>
      </c>
      <c r="F1144" s="1">
        <v>0</v>
      </c>
      <c r="G1144" s="2">
        <f t="shared" si="22"/>
        <v>169896.05178000001</v>
      </c>
      <c r="H1144" s="2">
        <f t="shared" si="23"/>
        <v>1.0000000009313226E-2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369142</v>
      </c>
      <c r="D1148" s="1">
        <f>BILANCA!E170</f>
        <v>369142.41</v>
      </c>
      <c r="E1148" s="1">
        <v>0</v>
      </c>
      <c r="F1148" s="1">
        <v>0</v>
      </c>
      <c r="G1148" s="2">
        <f t="shared" si="22"/>
        <v>182725.4253</v>
      </c>
      <c r="H1148" s="2">
        <f t="shared" si="23"/>
        <v>0.40999999997438863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369142</v>
      </c>
      <c r="D1150" s="1">
        <f>BILANCA!E172</f>
        <v>369142.41</v>
      </c>
      <c r="E1150" s="1">
        <v>0</v>
      </c>
      <c r="F1150" s="1">
        <v>0</v>
      </c>
      <c r="G1150" s="2">
        <f t="shared" si="22"/>
        <v>184940.27893999999</v>
      </c>
      <c r="H1150" s="2">
        <f t="shared" si="23"/>
        <v>0.40999999997438863</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1579348025</v>
      </c>
      <c r="D1152" s="1">
        <f>BILANCA!E175</f>
        <v>1678087332.0900002</v>
      </c>
      <c r="E1152" s="1">
        <v>0</v>
      </c>
      <c r="F1152" s="1">
        <v>0</v>
      </c>
      <c r="G1152" s="2">
        <f t="shared" si="22"/>
        <v>834103334.47142017</v>
      </c>
      <c r="H1152" s="2">
        <f t="shared" si="23"/>
        <v>9.0000152587890625E-2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2010077124</v>
      </c>
      <c r="D1153" s="1">
        <f>BILANCA!E176</f>
        <v>2028165527.24</v>
      </c>
      <c r="E1153" s="1">
        <v>0</v>
      </c>
      <c r="F1153" s="1">
        <v>0</v>
      </c>
      <c r="G1153" s="2">
        <f t="shared" si="22"/>
        <v>1031289390.3416001</v>
      </c>
      <c r="H1153" s="2">
        <f t="shared" si="23"/>
        <v>0.24000000953674316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1734731916</v>
      </c>
      <c r="D1154" s="1">
        <f>BILANCA!E177</f>
        <v>1723366645.5599999</v>
      </c>
      <c r="E1154" s="1">
        <v>0</v>
      </c>
      <c r="F1154" s="1">
        <v>0</v>
      </c>
      <c r="G1154" s="2">
        <f t="shared" si="22"/>
        <v>886030550.41752005</v>
      </c>
      <c r="H1154" s="2">
        <f t="shared" si="23"/>
        <v>0.44000005722045898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91288718</v>
      </c>
      <c r="D1155" s="1">
        <f>BILANCA!E178</f>
        <v>99139108.489999995</v>
      </c>
      <c r="E1155" s="1">
        <v>0</v>
      </c>
      <c r="F1155" s="1">
        <v>0</v>
      </c>
      <c r="G1155" s="2">
        <f t="shared" si="22"/>
        <v>49805512.816559993</v>
      </c>
      <c r="H1155" s="2">
        <f t="shared" si="23"/>
        <v>0.48999999463558197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890683110</v>
      </c>
      <c r="D1156" s="1">
        <f>BILANCA!E179</f>
        <v>965654294.57000005</v>
      </c>
      <c r="E1156" s="1">
        <v>0</v>
      </c>
      <c r="F1156" s="1">
        <v>0</v>
      </c>
      <c r="G1156" s="2">
        <f t="shared" si="22"/>
        <v>488204563.95122004</v>
      </c>
      <c r="H1156" s="2">
        <f t="shared" si="23"/>
        <v>0.4299999475479126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164366</v>
      </c>
      <c r="D1157" s="1">
        <f>BILANCA!E180</f>
        <v>166523.69</v>
      </c>
      <c r="E1157" s="1">
        <v>0</v>
      </c>
      <c r="F1157" s="1">
        <v>0</v>
      </c>
      <c r="G1157" s="2">
        <f t="shared" si="22"/>
        <v>86549.928119999997</v>
      </c>
      <c r="H1157" s="2">
        <f t="shared" si="23"/>
        <v>0.30999999999767169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2068</v>
      </c>
      <c r="D1159" s="1">
        <f>BILANCA!E182</f>
        <v>580.78</v>
      </c>
      <c r="E1159" s="1">
        <v>0</v>
      </c>
      <c r="F1159" s="1">
        <v>0</v>
      </c>
      <c r="G1159" s="2">
        <f t="shared" si="22"/>
        <v>568.40255999999999</v>
      </c>
      <c r="H1159" s="2">
        <f t="shared" si="23"/>
        <v>0.22000000000002728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162298</v>
      </c>
      <c r="D1160" s="1">
        <f>BILANCA!E183</f>
        <v>165942.91</v>
      </c>
      <c r="E1160" s="1">
        <v>0</v>
      </c>
      <c r="F1160" s="1">
        <v>0</v>
      </c>
      <c r="G1160" s="2">
        <f t="shared" si="22"/>
        <v>87470.536139999997</v>
      </c>
      <c r="H1160" s="2">
        <f t="shared" si="23"/>
        <v>8.999999999650754E-2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39750</v>
      </c>
      <c r="D1163" s="1">
        <f>BILANCA!E186</f>
        <v>0</v>
      </c>
      <c r="E1163" s="1">
        <v>0</v>
      </c>
      <c r="F1163" s="1">
        <v>0</v>
      </c>
      <c r="G1163" s="2">
        <f t="shared" si="22"/>
        <v>7155</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752555972</v>
      </c>
      <c r="D1165" s="1">
        <f>BILANCA!E188</f>
        <v>658406718.80999994</v>
      </c>
      <c r="E1165" s="1">
        <v>0</v>
      </c>
      <c r="F1165" s="1">
        <v>0</v>
      </c>
      <c r="G1165" s="2">
        <f t="shared" si="22"/>
        <v>376625232.55083996</v>
      </c>
      <c r="H1165" s="2">
        <f t="shared" si="23"/>
        <v>0.19000005722045898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49005986</v>
      </c>
      <c r="D1166" s="1">
        <f>BILANCA!E189</f>
        <v>54038708.43</v>
      </c>
      <c r="E1166" s="1">
        <v>0</v>
      </c>
      <c r="F1166" s="1">
        <v>0</v>
      </c>
      <c r="G1166" s="2">
        <f t="shared" si="22"/>
        <v>28746262.723379999</v>
      </c>
      <c r="H1166" s="2">
        <f t="shared" si="23"/>
        <v>0.42999999970197678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219522866</v>
      </c>
      <c r="D1183" s="1">
        <f>BILANCA!E206</f>
        <v>245501683.75</v>
      </c>
      <c r="E1183" s="1">
        <v>0</v>
      </c>
      <c r="F1183" s="1">
        <v>0</v>
      </c>
      <c r="G1183" s="2">
        <f t="shared" si="22"/>
        <v>142105246.69999999</v>
      </c>
      <c r="H1183" s="2">
        <f t="shared" si="23"/>
        <v>0.25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219522866</v>
      </c>
      <c r="D1184" s="1">
        <f>BILANCA!E207</f>
        <v>245501683.75</v>
      </c>
      <c r="E1184" s="1">
        <v>0</v>
      </c>
      <c r="F1184" s="1">
        <v>0</v>
      </c>
      <c r="G1184" s="2">
        <f t="shared" si="22"/>
        <v>142815772.93349999</v>
      </c>
      <c r="H1184" s="2">
        <f t="shared" si="23"/>
        <v>0.25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204039116</v>
      </c>
      <c r="D1189" s="1">
        <f>BILANCA!E212</f>
        <v>166508715.05000001</v>
      </c>
      <c r="E1189" s="1">
        <v>0</v>
      </c>
      <c r="F1189" s="1">
        <v>0</v>
      </c>
      <c r="G1189" s="2">
        <f t="shared" si="22"/>
        <v>110633648.4966</v>
      </c>
      <c r="H1189" s="2">
        <f t="shared" si="23"/>
        <v>5.0000011920928955E-2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15483750</v>
      </c>
      <c r="D1192" s="1">
        <f>BILANCA!E215</f>
        <v>78992968.700000003</v>
      </c>
      <c r="E1192" s="1">
        <v>0</v>
      </c>
      <c r="F1192" s="1">
        <v>0</v>
      </c>
      <c r="G1192" s="2">
        <f t="shared" si="22"/>
        <v>36255164.666600004</v>
      </c>
      <c r="H1192" s="2">
        <f t="shared" si="23"/>
        <v>0.29999999701976776</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6816356</v>
      </c>
      <c r="D1211" s="1">
        <f>BILANCA!E234</f>
        <v>5258489.5</v>
      </c>
      <c r="E1211" s="1">
        <v>0</v>
      </c>
      <c r="F1211" s="1">
        <v>0</v>
      </c>
      <c r="G1211" s="2">
        <f t="shared" si="22"/>
        <v>3952000.3800000004</v>
      </c>
      <c r="H1211" s="2">
        <f t="shared" si="23"/>
        <v>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6816356</v>
      </c>
      <c r="D1213" s="1">
        <f>BILANCA!E236</f>
        <v>5258489.5</v>
      </c>
      <c r="E1213" s="1">
        <v>0</v>
      </c>
      <c r="F1213" s="1">
        <v>0</v>
      </c>
      <c r="G1213" s="2">
        <f t="shared" si="22"/>
        <v>3986667.05</v>
      </c>
      <c r="H1213" s="2">
        <f t="shared" si="23"/>
        <v>0.5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-430729099</v>
      </c>
      <c r="D1214" s="1">
        <f>BILANCA!E237</f>
        <v>-350078195.14999986</v>
      </c>
      <c r="E1214" s="1">
        <v>0</v>
      </c>
      <c r="F1214" s="1">
        <v>0</v>
      </c>
      <c r="G1214" s="2">
        <f t="shared" si="22"/>
        <v>-261234548.02829993</v>
      </c>
      <c r="H1214" s="2">
        <f t="shared" si="23"/>
        <v>0.14999985694885254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922853804</v>
      </c>
      <c r="D1215" s="1">
        <f>BILANCA!E238</f>
        <v>928730889.11999989</v>
      </c>
      <c r="E1215" s="1">
        <v>0</v>
      </c>
      <c r="F1215" s="1">
        <v>0</v>
      </c>
      <c r="G1215" s="2">
        <f t="shared" si="22"/>
        <v>645033215.07967997</v>
      </c>
      <c r="H1215" s="2">
        <f t="shared" si="23"/>
        <v>0.11999988555908203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1141610325</v>
      </c>
      <c r="D1216" s="1">
        <f>BILANCA!E239</f>
        <v>1174232573.3</v>
      </c>
      <c r="E1216" s="1">
        <v>0</v>
      </c>
      <c r="F1216" s="1">
        <v>0</v>
      </c>
      <c r="G1216" s="2">
        <f t="shared" si="22"/>
        <v>813187584.88279998</v>
      </c>
      <c r="H1216" s="2">
        <f t="shared" si="23"/>
        <v>0.29999995231628418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601984546</v>
      </c>
      <c r="D1217" s="1">
        <f>BILANCA!E240</f>
        <v>660673079.67999995</v>
      </c>
      <c r="E1217" s="1">
        <v>0</v>
      </c>
      <c r="F1217" s="1">
        <v>0</v>
      </c>
      <c r="G1217" s="2">
        <f t="shared" si="22"/>
        <v>450059385.05423999</v>
      </c>
      <c r="H1217" s="2">
        <f t="shared" si="23"/>
        <v>0.3200000524520874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539625779</v>
      </c>
      <c r="D1218" s="1">
        <f>BILANCA!E241</f>
        <v>513559493.62</v>
      </c>
      <c r="E1218" s="1">
        <v>0</v>
      </c>
      <c r="F1218" s="1">
        <v>0</v>
      </c>
      <c r="G1218" s="2">
        <f t="shared" si="22"/>
        <v>368185020.06639999</v>
      </c>
      <c r="H1218" s="2">
        <f t="shared" si="23"/>
        <v>0.37999999523162842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218756521</v>
      </c>
      <c r="D1219" s="1">
        <f>BILANCA!E242</f>
        <v>245501684.18000001</v>
      </c>
      <c r="E1219" s="1">
        <v>0</v>
      </c>
      <c r="F1219" s="1">
        <v>0</v>
      </c>
      <c r="G1219" s="2">
        <f t="shared" si="22"/>
        <v>167503333.88896</v>
      </c>
      <c r="H1219" s="2">
        <f t="shared" si="23"/>
        <v>0.18000000715255737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15483750</v>
      </c>
      <c r="D1220" s="1">
        <f>BILANCA!E243</f>
        <v>79187598.579999998</v>
      </c>
      <c r="E1220" s="1">
        <v>0</v>
      </c>
      <c r="F1220" s="1">
        <v>0</v>
      </c>
      <c r="G1220" s="2">
        <f t="shared" si="22"/>
        <v>41204570.476919994</v>
      </c>
      <c r="H1220" s="2">
        <f t="shared" si="23"/>
        <v>0.42000000178813934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203272771</v>
      </c>
      <c r="D1221" s="1">
        <f>BILANCA!E244</f>
        <v>166314085.59999999</v>
      </c>
      <c r="E1221" s="1">
        <v>0</v>
      </c>
      <c r="F1221" s="1">
        <v>0</v>
      </c>
      <c r="G1221" s="2">
        <f t="shared" si="22"/>
        <v>127544424.2436</v>
      </c>
      <c r="H1221" s="2">
        <f t="shared" si="23"/>
        <v>0.40000000596046448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-1678973531</v>
      </c>
      <c r="D1222" s="1">
        <f>BILANCA!E245</f>
        <v>-1605497773.2799997</v>
      </c>
      <c r="E1222" s="1">
        <v>0</v>
      </c>
      <c r="F1222" s="1">
        <v>0</v>
      </c>
      <c r="G1222" s="2">
        <f t="shared" si="22"/>
        <v>-1168702609.5368397</v>
      </c>
      <c r="H1222" s="2">
        <f t="shared" si="23"/>
        <v>0.27999973297119141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61439789.890000001</v>
      </c>
      <c r="E1223" s="1">
        <v>0</v>
      </c>
      <c r="F1223" s="1">
        <v>0</v>
      </c>
      <c r="G1223" s="2">
        <f t="shared" si="22"/>
        <v>29491099.1472</v>
      </c>
      <c r="H1223" s="2">
        <f t="shared" si="23"/>
        <v>0.10999999940395355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61439789.890000001</v>
      </c>
      <c r="E1226" s="1">
        <v>0</v>
      </c>
      <c r="F1226" s="1">
        <v>0</v>
      </c>
      <c r="G1226" s="2">
        <f t="shared" si="22"/>
        <v>29859737.886539999</v>
      </c>
      <c r="H1226" s="2">
        <f t="shared" si="23"/>
        <v>0.10999999940395355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1678973531</v>
      </c>
      <c r="D1227" s="1">
        <f>BILANCA!E250</f>
        <v>1666937563.1699998</v>
      </c>
      <c r="E1227" s="1">
        <v>0</v>
      </c>
      <c r="F1227" s="1">
        <v>0</v>
      </c>
      <c r="G1227" s="2">
        <f t="shared" si="22"/>
        <v>1223135072.3909597</v>
      </c>
      <c r="H1227" s="2">
        <f t="shared" si="23"/>
        <v>0.16999983787536621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1641774978</v>
      </c>
      <c r="D1228" s="1">
        <f>BILANCA!E251</f>
        <v>1614011580.0699999</v>
      </c>
      <c r="E1228" s="1">
        <v>0</v>
      </c>
      <c r="F1228" s="1">
        <v>0</v>
      </c>
      <c r="G1228" s="2">
        <f t="shared" si="22"/>
        <v>1193100543.8442998</v>
      </c>
      <c r="H1228" s="2">
        <f t="shared" si="23"/>
        <v>6.9999933242797852E-2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31480950</v>
      </c>
      <c r="D1229" s="1">
        <f>BILANCA!E252</f>
        <v>52925983.100000001</v>
      </c>
      <c r="E1229" s="1">
        <v>0</v>
      </c>
      <c r="F1229" s="1">
        <v>0</v>
      </c>
      <c r="G1229" s="2">
        <f t="shared" si="22"/>
        <v>33783897.385200001</v>
      </c>
      <c r="H1229" s="2">
        <f t="shared" si="23"/>
        <v>0.10000000149011612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5717603</v>
      </c>
      <c r="D1230" s="1">
        <f>BILANCA!E253</f>
        <v>0</v>
      </c>
      <c r="E1230" s="1">
        <v>0</v>
      </c>
      <c r="F1230" s="1">
        <v>0</v>
      </c>
      <c r="G1230" s="2">
        <f t="shared" si="22"/>
        <v>1412247.9409999999</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325286293</v>
      </c>
      <c r="D1232" s="1">
        <f>BILANCA!E255</f>
        <v>326546098.31</v>
      </c>
      <c r="E1232" s="1">
        <v>0</v>
      </c>
      <c r="F1232" s="1">
        <v>0</v>
      </c>
      <c r="G1232" s="2">
        <f t="shared" si="22"/>
        <v>243616243.91538</v>
      </c>
      <c r="H1232" s="2">
        <f t="shared" si="23"/>
        <v>0.31000000238418579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104335</v>
      </c>
      <c r="D1233" s="1">
        <f>BILANCA!E256</f>
        <v>142590.70000000001</v>
      </c>
      <c r="E1233" s="1">
        <v>0</v>
      </c>
      <c r="F1233" s="1">
        <v>0</v>
      </c>
      <c r="G1233" s="2">
        <f t="shared" si="22"/>
        <v>97379.1</v>
      </c>
      <c r="H1233" s="2">
        <f t="shared" si="23"/>
        <v>0.29999999998835847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406316190</v>
      </c>
      <c r="D1236" s="1">
        <f>BILANCA!E259</f>
        <v>263170614.09</v>
      </c>
      <c r="E1236" s="1">
        <v>0</v>
      </c>
      <c r="F1236" s="1">
        <v>0</v>
      </c>
      <c r="G1236" s="2">
        <f t="shared" si="22"/>
        <v>235962326.79954001</v>
      </c>
      <c r="H1236" s="2">
        <f t="shared" si="23"/>
        <v>9.0000003576278687E-2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406316190</v>
      </c>
      <c r="D1237" s="1">
        <f>BILANCA!E260</f>
        <v>263170614.09</v>
      </c>
      <c r="E1237" s="1">
        <v>0</v>
      </c>
      <c r="F1237" s="1">
        <v>0</v>
      </c>
      <c r="G1237" s="2">
        <f t="shared" si="22"/>
        <v>236894984.21772</v>
      </c>
      <c r="H1237" s="2">
        <f t="shared" si="23"/>
        <v>9.0000003576278687E-2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514999585</v>
      </c>
      <c r="D1240" s="1">
        <f>BILANCA!E264</f>
        <v>429367323.37</v>
      </c>
      <c r="E1240" s="1">
        <v>0</v>
      </c>
      <c r="F1240" s="1">
        <v>0</v>
      </c>
      <c r="G1240" s="2">
        <f t="shared" si="22"/>
        <v>353049697.55718005</v>
      </c>
      <c r="H1240" s="2">
        <f t="shared" si="23"/>
        <v>0.37000000476837158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220229230</v>
      </c>
      <c r="D1241" s="1">
        <f>BILANCA!E265</f>
        <v>372835313.68000001</v>
      </c>
      <c r="E1241" s="1">
        <v>0</v>
      </c>
      <c r="F1241" s="1">
        <v>0</v>
      </c>
      <c r="G1241" s="2">
        <f t="shared" si="22"/>
        <v>249202163.19888002</v>
      </c>
      <c r="H1241" s="2">
        <f t="shared" si="23"/>
        <v>0.31999999284744263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4712</v>
      </c>
      <c r="D1242" s="1">
        <f>BILANCA!E266</f>
        <v>0</v>
      </c>
      <c r="E1242" s="1">
        <v>0</v>
      </c>
      <c r="F1242" s="1">
        <v>0</v>
      </c>
      <c r="G1242" s="2">
        <f t="shared" ref="G1242:G1479" si="24">B1242/1000*C1242+B1242/500*D1242</f>
        <v>1220.4080000000001</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235739</v>
      </c>
      <c r="D1243" s="1">
        <f>BILANCA!E267</f>
        <v>407401.99</v>
      </c>
      <c r="E1243" s="1">
        <v>0</v>
      </c>
      <c r="F1243" s="1">
        <v>0</v>
      </c>
      <c r="G1243" s="2">
        <f t="shared" si="24"/>
        <v>273141.17479999998</v>
      </c>
      <c r="H1243" s="2">
        <f t="shared" si="23"/>
        <v>1.0000000009313226E-2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16510843</v>
      </c>
      <c r="D1244" s="1">
        <f>BILANCA!E268</f>
        <v>3218632.73</v>
      </c>
      <c r="E1244" s="1">
        <v>0</v>
      </c>
      <c r="F1244" s="1">
        <v>0</v>
      </c>
      <c r="G1244" s="2">
        <f t="shared" si="24"/>
        <v>5989456.3080599997</v>
      </c>
      <c r="H1244" s="2">
        <f t="shared" si="23"/>
        <v>0.27000000001862645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67397</v>
      </c>
      <c r="D1245" s="1">
        <f>BILANCA!E269</f>
        <v>60213.75</v>
      </c>
      <c r="E1245" s="1">
        <v>0</v>
      </c>
      <c r="F1245" s="1">
        <v>0</v>
      </c>
      <c r="G1245" s="2">
        <f t="shared" si="24"/>
        <v>49210.019</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1313323</v>
      </c>
      <c r="D1247" s="1">
        <f>BILANCA!E271</f>
        <v>1313323.1399999999</v>
      </c>
      <c r="E1247" s="1">
        <v>0</v>
      </c>
      <c r="F1247" s="1">
        <v>0</v>
      </c>
      <c r="G1247" s="2">
        <f t="shared" si="24"/>
        <v>1040151.88992</v>
      </c>
      <c r="H1247" s="2">
        <f t="shared" si="23"/>
        <v>0.13999999989755452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61037745</v>
      </c>
      <c r="D1262" s="1">
        <f>BILANCA!E286</f>
        <v>93331209.689999998</v>
      </c>
      <c r="E1262" s="1">
        <v>0</v>
      </c>
      <c r="F1262" s="1">
        <v>0</v>
      </c>
      <c r="G1262" s="2">
        <f t="shared" si="24"/>
        <v>69108345.862020001</v>
      </c>
      <c r="H1262" s="2">
        <f t="shared" si="23"/>
        <v>0.31000000238418579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538224042</v>
      </c>
      <c r="D1263" s="1">
        <f>BILANCA!E287</f>
        <v>536476906.19</v>
      </c>
      <c r="E1263" s="1">
        <v>0</v>
      </c>
      <c r="F1263" s="1">
        <v>0</v>
      </c>
      <c r="G1263" s="2">
        <f t="shared" si="24"/>
        <v>451129799.22640002</v>
      </c>
      <c r="H1263" s="2">
        <f t="shared" si="23"/>
        <v>0.18999999761581421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1196507874</v>
      </c>
      <c r="D1264" s="1">
        <f>BILANCA!E288</f>
        <v>1186889739.3699999</v>
      </c>
      <c r="E1264" s="1">
        <v>0</v>
      </c>
      <c r="F1264" s="1">
        <v>0</v>
      </c>
      <c r="G1264" s="2">
        <f t="shared" si="24"/>
        <v>1003250746.11994</v>
      </c>
      <c r="H1264" s="2">
        <f t="shared" si="23"/>
        <v>0.36999988555908203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34738654</v>
      </c>
      <c r="D1265" s="1">
        <f>BILANCA!E289</f>
        <v>34737976.060000002</v>
      </c>
      <c r="E1265" s="1">
        <v>0</v>
      </c>
      <c r="F1265" s="1">
        <v>0</v>
      </c>
      <c r="G1265" s="2">
        <f t="shared" si="24"/>
        <v>29388518.925839998</v>
      </c>
      <c r="H1265" s="2">
        <f t="shared" si="23"/>
        <v>6.0000002384185791E-2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14267332</v>
      </c>
      <c r="D1266" s="1">
        <f>BILANCA!E290</f>
        <v>19300732.369999997</v>
      </c>
      <c r="E1266" s="1">
        <v>0</v>
      </c>
      <c r="F1266" s="1">
        <v>0</v>
      </c>
      <c r="G1266" s="2">
        <f t="shared" si="24"/>
        <v>14961869.477419998</v>
      </c>
      <c r="H1266" s="2">
        <f t="shared" si="23"/>
        <v>0.36999999731779099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219522866</v>
      </c>
      <c r="D1270" s="1">
        <f>BILANCA!E294</f>
        <v>245501683.75</v>
      </c>
      <c r="E1270" s="1">
        <v>0</v>
      </c>
      <c r="F1270" s="1">
        <v>0</v>
      </c>
      <c r="G1270" s="2">
        <f t="shared" si="24"/>
        <v>203921029.01449999</v>
      </c>
      <c r="H1270" s="2">
        <f t="shared" si="23"/>
        <v>0.25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734694942</v>
      </c>
      <c r="D1271" s="1">
        <f>BILANCA!E295</f>
        <v>641995523.90999997</v>
      </c>
      <c r="E1271" s="1">
        <v>0</v>
      </c>
      <c r="F1271" s="1">
        <v>0</v>
      </c>
      <c r="G1271" s="2">
        <f t="shared" si="24"/>
        <v>581381565.06815994</v>
      </c>
      <c r="H1271" s="2">
        <f t="shared" si="23"/>
        <v>9.0000033378601074E-2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1333261</v>
      </c>
      <c r="D1273" s="1">
        <f>BILANCA!E297</f>
        <v>1842467.26</v>
      </c>
      <c r="E1273" s="1">
        <v>0</v>
      </c>
      <c r="F1273" s="1">
        <v>0</v>
      </c>
      <c r="G1273" s="2">
        <f t="shared" si="24"/>
        <v>1455276.7008</v>
      </c>
      <c r="H1273" s="2">
        <f t="shared" si="23"/>
        <v>0.26000000000931323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176981</v>
      </c>
      <c r="D1274" s="1">
        <f>BILANCA!E298</f>
        <v>264811.28999999998</v>
      </c>
      <c r="E1274" s="1">
        <v>0</v>
      </c>
      <c r="F1274" s="1">
        <v>0</v>
      </c>
      <c r="G1274" s="2">
        <f t="shared" si="24"/>
        <v>205621.64177999998</v>
      </c>
      <c r="H1274" s="2">
        <f t="shared" si="23"/>
        <v>0.28999999997904524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14196066</v>
      </c>
      <c r="D1278" s="1">
        <f>BILANCA!E302</f>
        <v>12833576.1</v>
      </c>
      <c r="E1278" s="1">
        <v>0</v>
      </c>
      <c r="F1278" s="1">
        <v>0</v>
      </c>
      <c r="G1278" s="2">
        <f t="shared" si="24"/>
        <v>11759649.368999999</v>
      </c>
      <c r="H1278" s="2">
        <f t="shared" si="23"/>
        <v>9.999999962747097E-2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766344</v>
      </c>
      <c r="D1285" s="1">
        <f>BILANCA!E309</f>
        <v>194629.45</v>
      </c>
      <c r="E1285" s="1">
        <v>0</v>
      </c>
      <c r="F1285" s="1">
        <v>0</v>
      </c>
      <c r="G1285" s="2">
        <f t="shared" si="24"/>
        <v>348992.07579999999</v>
      </c>
      <c r="H1285" s="2">
        <f t="shared" si="23"/>
        <v>0.45000000001164153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3442596714</v>
      </c>
      <c r="D1383" s="1">
        <f>'RAS-funkcijski'!E89</f>
        <v>3760988973.0799999</v>
      </c>
      <c r="E1383" s="1">
        <v>0</v>
      </c>
      <c r="F1383" s="1">
        <v>0</v>
      </c>
      <c r="G1383" s="2">
        <f t="shared" si="24"/>
        <v>931988846.11360002</v>
      </c>
      <c r="H1383" s="2">
        <f t="shared" si="27"/>
        <v>7.9999923706054688E-2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3442596714</v>
      </c>
      <c r="D1393" s="1">
        <f>'RAS-funkcijski'!E99</f>
        <v>3760988973.0799999</v>
      </c>
      <c r="E1393" s="1">
        <v>0</v>
      </c>
      <c r="F1393" s="1">
        <v>0</v>
      </c>
      <c r="G1393" s="2">
        <f t="shared" si="24"/>
        <v>1041634592.7151999</v>
      </c>
      <c r="H1393" s="2">
        <f t="shared" si="27"/>
        <v>7.9999923706054688E-2</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3442596714</v>
      </c>
      <c r="D1395" s="1">
        <f>'RAS-funkcijski'!E101</f>
        <v>3760988973.0799999</v>
      </c>
      <c r="E1395" s="1">
        <v>0</v>
      </c>
      <c r="F1395" s="1">
        <v>0</v>
      </c>
      <c r="G1395" s="2">
        <f t="shared" si="24"/>
        <v>1063563742.0355201</v>
      </c>
      <c r="H1395" s="2">
        <f t="shared" si="27"/>
        <v>7.9999923706054688E-2</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3442596714</v>
      </c>
      <c r="D1435" s="13">
        <f>'RAS-funkcijski'!E141</f>
        <v>3760988973.0799999</v>
      </c>
      <c r="E1435" s="13">
        <v>0</v>
      </c>
      <c r="F1435" s="13">
        <v>0</v>
      </c>
      <c r="G1435" s="14">
        <f t="shared" si="24"/>
        <v>1502146728.44192</v>
      </c>
      <c r="H1435" s="14">
        <f t="shared" si="27"/>
        <v>7.9999923706054688E-2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2594603.9</v>
      </c>
      <c r="D1436" s="6">
        <f>'P-VRIO'!E5</f>
        <v>366316.9</v>
      </c>
      <c r="E1436" s="6">
        <v>0</v>
      </c>
      <c r="F1436" s="6">
        <v>0</v>
      </c>
      <c r="G1436" s="7">
        <f t="shared" si="24"/>
        <v>3327.2377000000001</v>
      </c>
      <c r="H1436" s="7">
        <f t="shared" si="27"/>
        <v>0.20000000006984919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50000</v>
      </c>
      <c r="D1437" s="1">
        <f>'P-VRIO'!E6</f>
        <v>366316.9</v>
      </c>
      <c r="E1437" s="1">
        <v>0</v>
      </c>
      <c r="F1437" s="1">
        <v>0</v>
      </c>
      <c r="G1437" s="2">
        <f t="shared" si="24"/>
        <v>1565.2676000000001</v>
      </c>
      <c r="H1437" s="2">
        <f t="shared" si="27"/>
        <v>9.9999999976716936E-2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50000</v>
      </c>
      <c r="D1438" s="1">
        <f>'P-VRIO'!E7</f>
        <v>366316.9</v>
      </c>
      <c r="E1438" s="1">
        <v>0</v>
      </c>
      <c r="F1438" s="1">
        <v>0</v>
      </c>
      <c r="G1438" s="2">
        <f t="shared" si="24"/>
        <v>2347.9014000000002</v>
      </c>
      <c r="H1438" s="2">
        <f t="shared" si="27"/>
        <v>9.9999999976716936E-2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50000</v>
      </c>
      <c r="D1440" s="1">
        <f>'P-VRIO'!E9</f>
        <v>366316.9</v>
      </c>
      <c r="E1440" s="1">
        <v>0</v>
      </c>
      <c r="F1440" s="1">
        <v>0</v>
      </c>
      <c r="G1440" s="2">
        <f t="shared" si="24"/>
        <v>3913.1690000000003</v>
      </c>
      <c r="H1440" s="2">
        <f t="shared" si="27"/>
        <v>9.9999999976716936E-2</v>
      </c>
      <c r="I1440" s="10">
        <f t="shared" si="28"/>
        <v>391.31689990888947</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2544603.9</v>
      </c>
      <c r="D1453" s="1">
        <f>'P-VRIO'!E22</f>
        <v>0</v>
      </c>
      <c r="E1453" s="1">
        <v>0</v>
      </c>
      <c r="F1453" s="1">
        <v>0</v>
      </c>
      <c r="G1453" s="2">
        <f t="shared" si="24"/>
        <v>45802.870199999998</v>
      </c>
      <c r="H1453" s="2">
        <f t="shared" si="27"/>
        <v>0.10000000009313226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2544603.9</v>
      </c>
      <c r="D1454" s="1">
        <f>'P-VRIO'!E23</f>
        <v>0</v>
      </c>
      <c r="E1454" s="1">
        <v>0</v>
      </c>
      <c r="F1454" s="1">
        <v>0</v>
      </c>
      <c r="G1454" s="2">
        <f t="shared" si="24"/>
        <v>48347.474099999999</v>
      </c>
      <c r="H1454" s="2">
        <f t="shared" si="27"/>
        <v>0.10000000009313226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2544603.9</v>
      </c>
      <c r="D1460" s="1">
        <f>'P-VRIO'!E29</f>
        <v>0</v>
      </c>
      <c r="E1460" s="1">
        <v>0</v>
      </c>
      <c r="F1460" s="1">
        <v>0</v>
      </c>
      <c r="G1460" s="2">
        <f t="shared" si="24"/>
        <v>63615.097500000003</v>
      </c>
      <c r="H1460" s="2">
        <f t="shared" si="27"/>
        <v>0.10000000009313226</v>
      </c>
      <c r="I1460" s="10">
        <f t="shared" si="30"/>
        <v>6361.5097559246178</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2003260768.5899999</v>
      </c>
      <c r="D1480" s="6"/>
      <c r="E1480" s="6">
        <v>0</v>
      </c>
      <c r="F1480" s="6">
        <v>0</v>
      </c>
      <c r="G1480" s="7">
        <f t="shared" ref="G1480:G1580" si="34">B1480/1000*C1480</f>
        <v>2003260.76859</v>
      </c>
      <c r="H1480" s="7">
        <f t="shared" ref="H1480:H1580" si="35">ABS(C1480-ROUND(C1480,0))</f>
        <v>0.41000008583068848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5283604773.9800005</v>
      </c>
      <c r="D1481" s="1">
        <v>0</v>
      </c>
      <c r="E1481" s="1">
        <v>0</v>
      </c>
      <c r="F1481" s="1">
        <v>0</v>
      </c>
      <c r="G1481" s="2">
        <f t="shared" si="34"/>
        <v>10567209.547960002</v>
      </c>
      <c r="H1481" s="2">
        <f t="shared" si="35"/>
        <v>1.9999504089355469E-2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5110234439.0500002</v>
      </c>
      <c r="D1483" s="1">
        <v>0</v>
      </c>
      <c r="E1483" s="1">
        <v>0</v>
      </c>
      <c r="F1483" s="1">
        <v>0</v>
      </c>
      <c r="G1483" s="2">
        <f t="shared" si="34"/>
        <v>20440937.756200001</v>
      </c>
      <c r="H1483" s="2">
        <f t="shared" si="35"/>
        <v>5.0000190734863281E-2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1182061406.4100001</v>
      </c>
      <c r="D1484" s="1">
        <v>0</v>
      </c>
      <c r="E1484" s="1">
        <v>0</v>
      </c>
      <c r="F1484" s="1">
        <v>0</v>
      </c>
      <c r="G1484" s="2">
        <f t="shared" si="34"/>
        <v>5910307.0320500005</v>
      </c>
      <c r="H1484" s="2">
        <f t="shared" si="35"/>
        <v>0.41000008583068848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2433098833.1900001</v>
      </c>
      <c r="D1485" s="1">
        <v>0</v>
      </c>
      <c r="E1485" s="1">
        <v>0</v>
      </c>
      <c r="F1485" s="1">
        <v>0</v>
      </c>
      <c r="G1485" s="2">
        <f t="shared" si="34"/>
        <v>14598592.99914</v>
      </c>
      <c r="H1485" s="2">
        <f t="shared" si="35"/>
        <v>0.19000005722045898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6083521.2199999997</v>
      </c>
      <c r="D1486" s="1">
        <v>0</v>
      </c>
      <c r="E1486" s="1">
        <v>0</v>
      </c>
      <c r="F1486" s="1">
        <v>0</v>
      </c>
      <c r="G1486" s="2">
        <f t="shared" si="34"/>
        <v>42584.648540000002</v>
      </c>
      <c r="H1486" s="2">
        <f t="shared" si="35"/>
        <v>0.21999999973922968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895940</v>
      </c>
      <c r="D1489" s="1">
        <v>0</v>
      </c>
      <c r="E1489" s="1">
        <v>0</v>
      </c>
      <c r="F1489" s="1">
        <v>0</v>
      </c>
      <c r="G1489" s="2">
        <f t="shared" si="34"/>
        <v>8959.4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200000</v>
      </c>
      <c r="D1490" s="1">
        <v>0</v>
      </c>
      <c r="E1490" s="1">
        <v>0</v>
      </c>
      <c r="F1490" s="1">
        <v>0</v>
      </c>
      <c r="G1490" s="2">
        <f t="shared" si="34"/>
        <v>2200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1487894738.23</v>
      </c>
      <c r="D1491" s="1">
        <v>0</v>
      </c>
      <c r="E1491" s="1">
        <v>0</v>
      </c>
      <c r="F1491" s="1">
        <v>0</v>
      </c>
      <c r="G1491" s="2">
        <f t="shared" si="34"/>
        <v>17854736.858759999</v>
      </c>
      <c r="H1491" s="2">
        <f t="shared" si="35"/>
        <v>0.23000001907348633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95339313.019999996</v>
      </c>
      <c r="D1492" s="1">
        <v>0</v>
      </c>
      <c r="E1492" s="1">
        <v>0</v>
      </c>
      <c r="F1492" s="1">
        <v>0</v>
      </c>
      <c r="G1492" s="2">
        <f t="shared" si="34"/>
        <v>1239411.0692599998</v>
      </c>
      <c r="H1492" s="2">
        <f t="shared" si="35"/>
        <v>1.9999995827674866E-2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78031021.909999996</v>
      </c>
      <c r="D1493" s="1">
        <v>0</v>
      </c>
      <c r="E1493" s="1">
        <v>0</v>
      </c>
      <c r="F1493" s="1">
        <v>0</v>
      </c>
      <c r="G1493" s="2">
        <f t="shared" si="34"/>
        <v>1092434.3067399999</v>
      </c>
      <c r="H1493" s="2">
        <f t="shared" si="35"/>
        <v>9.0000003576278687E-2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78031021.909999996</v>
      </c>
      <c r="D1497" s="1">
        <v>0</v>
      </c>
      <c r="E1497" s="1">
        <v>0</v>
      </c>
      <c r="F1497" s="1">
        <v>0</v>
      </c>
      <c r="G1497" s="2">
        <f t="shared" si="34"/>
        <v>1404558.3943799997</v>
      </c>
      <c r="H1497" s="2">
        <f t="shared" si="35"/>
        <v>9.0000003576278687E-2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5263958504.8299999</v>
      </c>
      <c r="D1499" s="1">
        <v>0</v>
      </c>
      <c r="E1499" s="1">
        <v>0</v>
      </c>
      <c r="F1499" s="1">
        <v>0</v>
      </c>
      <c r="G1499" s="2">
        <f t="shared" si="34"/>
        <v>105279170.0966</v>
      </c>
      <c r="H1499" s="2">
        <f t="shared" si="35"/>
        <v>0.17000007629394531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5121599710.04</v>
      </c>
      <c r="D1501" s="1">
        <v>0</v>
      </c>
      <c r="E1501" s="1">
        <v>0</v>
      </c>
      <c r="F1501" s="1">
        <v>0</v>
      </c>
      <c r="G1501" s="2">
        <f t="shared" si="34"/>
        <v>112675193.62087999</v>
      </c>
      <c r="H1501" s="2">
        <f t="shared" si="35"/>
        <v>3.9999961853027344E-2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1174211016.04</v>
      </c>
      <c r="D1502" s="1">
        <v>0</v>
      </c>
      <c r="E1502" s="1">
        <v>0</v>
      </c>
      <c r="F1502" s="1">
        <v>0</v>
      </c>
      <c r="G1502" s="2">
        <f t="shared" si="34"/>
        <v>27006853.368919998</v>
      </c>
      <c r="H1502" s="2">
        <f t="shared" si="35"/>
        <v>3.9999961853027344E-2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2358127649.02</v>
      </c>
      <c r="D1503" s="1">
        <v>0</v>
      </c>
      <c r="E1503" s="1">
        <v>0</v>
      </c>
      <c r="F1503" s="1">
        <v>0</v>
      </c>
      <c r="G1503" s="2">
        <f t="shared" si="34"/>
        <v>56595063.576480001</v>
      </c>
      <c r="H1503" s="2">
        <f t="shared" si="35"/>
        <v>1.9999980926513672E-2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6081363.1699999999</v>
      </c>
      <c r="D1504" s="1">
        <v>0</v>
      </c>
      <c r="E1504" s="1">
        <v>0</v>
      </c>
      <c r="F1504" s="1">
        <v>0</v>
      </c>
      <c r="G1504" s="2">
        <f t="shared" si="34"/>
        <v>152034.07925000001</v>
      </c>
      <c r="H1504" s="2">
        <f t="shared" si="35"/>
        <v>0.16999999992549419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935690</v>
      </c>
      <c r="D1507" s="1">
        <v>0</v>
      </c>
      <c r="E1507" s="1">
        <v>0</v>
      </c>
      <c r="F1507" s="1">
        <v>0</v>
      </c>
      <c r="G1507" s="2">
        <f t="shared" si="34"/>
        <v>26199.32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200000</v>
      </c>
      <c r="D1508" s="1">
        <v>0</v>
      </c>
      <c r="E1508" s="1">
        <v>0</v>
      </c>
      <c r="F1508" s="1">
        <v>0</v>
      </c>
      <c r="G1508" s="2">
        <f t="shared" si="34"/>
        <v>5800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1582043991.8099999</v>
      </c>
      <c r="D1509" s="1">
        <v>0</v>
      </c>
      <c r="E1509" s="1">
        <v>0</v>
      </c>
      <c r="F1509" s="1">
        <v>0</v>
      </c>
      <c r="G1509" s="2">
        <f t="shared" si="34"/>
        <v>47461319.754299998</v>
      </c>
      <c r="H1509" s="2">
        <f t="shared" si="35"/>
        <v>0.19000005722045898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90306591.030000001</v>
      </c>
      <c r="D1510" s="1">
        <v>0</v>
      </c>
      <c r="E1510" s="1">
        <v>0</v>
      </c>
      <c r="F1510" s="1">
        <v>0</v>
      </c>
      <c r="G1510" s="2">
        <f t="shared" si="34"/>
        <v>2799504.3219300001</v>
      </c>
      <c r="H1510" s="2">
        <f t="shared" si="35"/>
        <v>3.0000001192092896E-2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52052203.759999998</v>
      </c>
      <c r="D1511" s="1">
        <v>0</v>
      </c>
      <c r="E1511" s="1">
        <v>0</v>
      </c>
      <c r="F1511" s="1">
        <v>0</v>
      </c>
      <c r="G1511" s="2">
        <f t="shared" si="34"/>
        <v>1665670.5203199999</v>
      </c>
      <c r="H1511" s="2">
        <f t="shared" si="35"/>
        <v>0.24000000208616257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52052203.759999998</v>
      </c>
      <c r="D1515" s="1">
        <v>0</v>
      </c>
      <c r="E1515" s="1">
        <v>0</v>
      </c>
      <c r="F1515" s="1">
        <v>0</v>
      </c>
      <c r="G1515" s="2">
        <f t="shared" si="34"/>
        <v>1873879.3353599997</v>
      </c>
      <c r="H1515" s="2">
        <f t="shared" si="35"/>
        <v>0.24000000208616257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2022907037.7400007</v>
      </c>
      <c r="D1517" s="1">
        <v>0</v>
      </c>
      <c r="E1517" s="1">
        <v>0</v>
      </c>
      <c r="F1517" s="1">
        <v>0</v>
      </c>
      <c r="G1517" s="2">
        <f t="shared" si="34"/>
        <v>76870467.434120029</v>
      </c>
      <c r="H1517" s="2">
        <f t="shared" si="35"/>
        <v>0.25999927520751953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571214882.25</v>
      </c>
      <c r="D1518" s="1">
        <v>0</v>
      </c>
      <c r="E1518" s="1">
        <v>0</v>
      </c>
      <c r="F1518" s="1">
        <v>0</v>
      </c>
      <c r="G1518" s="2">
        <f t="shared" si="34"/>
        <v>22277380.407749999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536476906.19</v>
      </c>
      <c r="D1524" s="1">
        <v>0</v>
      </c>
      <c r="E1524" s="1">
        <v>0</v>
      </c>
      <c r="F1524" s="1">
        <v>0</v>
      </c>
      <c r="G1524" s="2">
        <f t="shared" si="34"/>
        <v>24141460.778549999</v>
      </c>
      <c r="H1524" s="2">
        <f t="shared" si="35"/>
        <v>0.18999999761581421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536476906.19</v>
      </c>
      <c r="D1530" s="1">
        <v>0</v>
      </c>
      <c r="E1530" s="1">
        <v>0</v>
      </c>
      <c r="F1530" s="1">
        <v>0</v>
      </c>
      <c r="G1530" s="2">
        <f t="shared" si="34"/>
        <v>27360322.215689998</v>
      </c>
      <c r="H1530" s="2">
        <f t="shared" si="35"/>
        <v>0.18999999761581421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315753065.98999995</v>
      </c>
      <c r="D1531" s="1">
        <v>0</v>
      </c>
      <c r="E1531" s="1">
        <v>0</v>
      </c>
      <c r="F1531" s="1">
        <v>0</v>
      </c>
      <c r="G1531" s="2">
        <f t="shared" si="34"/>
        <v>16419159.431479996</v>
      </c>
      <c r="H1531" s="2">
        <f t="shared" si="35"/>
        <v>1.0000050067901611E-2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220356044.22000003</v>
      </c>
      <c r="D1532" s="1">
        <v>0</v>
      </c>
      <c r="E1532" s="1">
        <v>0</v>
      </c>
      <c r="F1532" s="1">
        <v>0</v>
      </c>
      <c r="G1532" s="2">
        <f t="shared" si="34"/>
        <v>11678870.343660001</v>
      </c>
      <c r="H1532" s="2">
        <f t="shared" si="35"/>
        <v>0.22000002861022949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367795.98</v>
      </c>
      <c r="D1533" s="1">
        <v>0</v>
      </c>
      <c r="E1533" s="1">
        <v>0</v>
      </c>
      <c r="F1533" s="1">
        <v>0</v>
      </c>
      <c r="G1533" s="2">
        <f t="shared" si="34"/>
        <v>19860.982919999999</v>
      </c>
      <c r="H1533" s="2">
        <f t="shared" si="35"/>
        <v>2.0000000018626451E-2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34737976.060000002</v>
      </c>
      <c r="D1565" s="1">
        <v>0</v>
      </c>
      <c r="E1565" s="1">
        <v>0</v>
      </c>
      <c r="F1565" s="1">
        <v>0</v>
      </c>
      <c r="G1565" s="2">
        <f t="shared" si="34"/>
        <v>2987465.9411599999</v>
      </c>
      <c r="H1565" s="2">
        <f t="shared" si="35"/>
        <v>6.0000002384185791E-2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34737976.060000002</v>
      </c>
      <c r="D1569" s="1">
        <v>0</v>
      </c>
      <c r="E1569" s="1">
        <v>0</v>
      </c>
      <c r="F1569" s="1">
        <v>0</v>
      </c>
      <c r="G1569" s="2">
        <f t="shared" si="34"/>
        <v>3126417.8454</v>
      </c>
      <c r="H1569" s="2">
        <f t="shared" si="35"/>
        <v>6.0000002384185791E-2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1451692155.4899998</v>
      </c>
      <c r="D1576" s="1">
        <v>0</v>
      </c>
      <c r="E1576" s="1">
        <v>0</v>
      </c>
      <c r="F1576" s="1">
        <v>0</v>
      </c>
      <c r="G1576" s="2">
        <f t="shared" si="34"/>
        <v>140814139.08252999</v>
      </c>
      <c r="H1576" s="2">
        <f t="shared" si="35"/>
        <v>0.48999977111816406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1186889739.3699999</v>
      </c>
      <c r="D1578" s="1">
        <v>0</v>
      </c>
      <c r="E1578" s="1">
        <v>0</v>
      </c>
      <c r="F1578" s="1">
        <v>0</v>
      </c>
      <c r="G1578" s="2">
        <f t="shared" si="34"/>
        <v>117502084.19762999</v>
      </c>
      <c r="H1578" s="2">
        <f t="shared" si="35"/>
        <v>0.36999988555908203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19300732.370000001</v>
      </c>
      <c r="D1579" s="1">
        <v>0</v>
      </c>
      <c r="E1579" s="1">
        <v>0</v>
      </c>
      <c r="F1579" s="1">
        <v>0</v>
      </c>
      <c r="G1579" s="2">
        <f t="shared" si="34"/>
        <v>1930073.2370000002</v>
      </c>
      <c r="H1579" s="2">
        <f t="shared" si="35"/>
        <v>0.37000000104308128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245501683.75</v>
      </c>
      <c r="D1580" s="13">
        <v>0</v>
      </c>
      <c r="E1580" s="13">
        <v>0</v>
      </c>
      <c r="F1580" s="13">
        <v>0</v>
      </c>
      <c r="G1580" s="14">
        <f t="shared" si="34"/>
        <v>24795670.05875</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38069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3334016340</v>
      </c>
      <c r="I16" s="172">
        <f>'PR-RAS'!E6</f>
        <v>3772138134.8699999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3387899522</v>
      </c>
      <c r="I17" s="172">
        <f>'PR-RAS'!E151</f>
        <v>3654329218.8400002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1678973531</v>
      </c>
      <c r="I19" s="173">
        <f>'PR-RAS'!E646</f>
        <v>1605497773.2800002</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1190257418</v>
      </c>
      <c r="I20" s="175">
        <f>BILANCA!E7</f>
        <v>1250432324.3400002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389090607</v>
      </c>
      <c r="I21" s="177">
        <f>BILANCA!E68</f>
        <v>427655007.75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2010077124</v>
      </c>
      <c r="I22" s="177">
        <f>BILANCA!E176</f>
        <v>2028165527.24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-430729099</v>
      </c>
      <c r="I23" s="179">
        <f>BILANCA!E237</f>
        <v>-350078195.14999986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3442596714</v>
      </c>
      <c r="I28" s="181">
        <f>'RAS-funkcijski'!E141</f>
        <v>3760988973.0799999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2594603.9</v>
      </c>
      <c r="I29" s="175">
        <f>'P-VRIO'!E5</f>
        <v>366316.9</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2544603.9</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2003260768.5899999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2022907037.7400007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571214882.25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1451692155.4899998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592"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3334016340</v>
      </c>
      <c r="E6" s="53">
        <f>E7+E44+E50+E82+E106+E124+E133+E139</f>
        <v>3772138134.8699999</v>
      </c>
      <c r="F6" s="54">
        <f t="shared" ref="F6:F131" si="0">IF(D6&lt;&gt;0,IF(E6/D6&gt;=100,"&gt;&gt;100",E6/D6*100),"-")</f>
        <v>113.14096123686063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16131021</v>
      </c>
      <c r="E50" s="53">
        <f>E51+E54+E59+E62+E65+E68+E71+E74+E77</f>
        <v>21997518.920000002</v>
      </c>
      <c r="F50" s="54">
        <f t="shared" si="0"/>
        <v>136.36780288116915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3174297.53</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v>125284.71</v>
      </c>
      <c r="F57" s="54" t="str">
        <f t="shared" si="0"/>
        <v>-</v>
      </c>
    </row>
    <row r="58" spans="1:6" ht="12.75" customHeight="1" x14ac:dyDescent="0.2">
      <c r="A58" s="55">
        <v>6324</v>
      </c>
      <c r="B58" s="88" t="s">
        <v>159</v>
      </c>
      <c r="C58" s="52" t="s">
        <v>160</v>
      </c>
      <c r="D58" s="244"/>
      <c r="E58" s="244">
        <v>3049012.82</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15502087</v>
      </c>
      <c r="E62" s="53">
        <f t="shared" si="13"/>
        <v>17498316.91</v>
      </c>
      <c r="F62" s="54">
        <f t="shared" si="0"/>
        <v>112.87716879669169</v>
      </c>
    </row>
    <row r="63" spans="1:6" ht="12.75" customHeight="1" x14ac:dyDescent="0.2">
      <c r="A63" s="55">
        <v>6341</v>
      </c>
      <c r="B63" s="87" t="s">
        <v>169</v>
      </c>
      <c r="C63" s="52" t="s">
        <v>170</v>
      </c>
      <c r="D63" s="244">
        <v>15502087</v>
      </c>
      <c r="E63" s="244">
        <v>17498316.91</v>
      </c>
      <c r="F63" s="54">
        <f t="shared" si="0"/>
        <v>112.87716879669169</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384525</v>
      </c>
      <c r="E68" s="53">
        <f t="shared" si="15"/>
        <v>65609.22</v>
      </c>
      <c r="F68" s="54">
        <f t="shared" si="0"/>
        <v>17.062406865613418</v>
      </c>
    </row>
    <row r="69" spans="1:6" ht="12.75" customHeight="1" x14ac:dyDescent="0.2">
      <c r="A69" s="55" t="s">
        <v>181</v>
      </c>
      <c r="B69" s="87" t="s">
        <v>182</v>
      </c>
      <c r="C69" s="52" t="s">
        <v>181</v>
      </c>
      <c r="D69" s="244">
        <v>254527</v>
      </c>
      <c r="E69" s="244">
        <v>65609.22</v>
      </c>
      <c r="F69" s="54">
        <f t="shared" si="0"/>
        <v>25.776919540952438</v>
      </c>
    </row>
    <row r="70" spans="1:6" ht="24" x14ac:dyDescent="0.2">
      <c r="A70" s="55" t="s">
        <v>183</v>
      </c>
      <c r="B70" s="87" t="s">
        <v>184</v>
      </c>
      <c r="C70" s="52" t="s">
        <v>183</v>
      </c>
      <c r="D70" s="244">
        <v>129998</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244409</v>
      </c>
      <c r="E77" s="53">
        <f t="shared" si="18"/>
        <v>1259295.26</v>
      </c>
      <c r="F77" s="54">
        <f t="shared" si="0"/>
        <v>515.24095266540928</v>
      </c>
    </row>
    <row r="78" spans="1:6" ht="12.75" customHeight="1" x14ac:dyDescent="0.2">
      <c r="A78" s="55">
        <v>6391</v>
      </c>
      <c r="B78" s="87" t="s">
        <v>199</v>
      </c>
      <c r="C78" s="52" t="s">
        <v>200</v>
      </c>
      <c r="D78" s="244">
        <v>196169</v>
      </c>
      <c r="E78" s="244">
        <v>111789.58</v>
      </c>
      <c r="F78" s="54">
        <f t="shared" si="0"/>
        <v>56.986363798561449</v>
      </c>
    </row>
    <row r="79" spans="1:6" ht="12.75" customHeight="1" x14ac:dyDescent="0.2">
      <c r="A79" s="55">
        <v>6392</v>
      </c>
      <c r="B79" s="87" t="s">
        <v>201</v>
      </c>
      <c r="C79" s="52" t="s">
        <v>202</v>
      </c>
      <c r="D79" s="244"/>
      <c r="E79" s="244">
        <v>1125937.5</v>
      </c>
      <c r="F79" s="54" t="str">
        <f t="shared" si="0"/>
        <v>-</v>
      </c>
    </row>
    <row r="80" spans="1:6" ht="24" x14ac:dyDescent="0.2">
      <c r="A80" s="55">
        <v>6393</v>
      </c>
      <c r="B80" s="87" t="s">
        <v>203</v>
      </c>
      <c r="C80" s="52" t="s">
        <v>204</v>
      </c>
      <c r="D80" s="244">
        <v>48240</v>
      </c>
      <c r="E80" s="244">
        <v>21568.18</v>
      </c>
      <c r="F80" s="54">
        <f t="shared" si="0"/>
        <v>44.710157545605306</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603669</v>
      </c>
      <c r="E82" s="53">
        <f t="shared" si="19"/>
        <v>2648091.1</v>
      </c>
      <c r="F82" s="54">
        <f t="shared" si="0"/>
        <v>438.66607362644106</v>
      </c>
    </row>
    <row r="83" spans="1:6" ht="12.75" customHeight="1" x14ac:dyDescent="0.2">
      <c r="A83" s="55">
        <v>641</v>
      </c>
      <c r="B83" s="87" t="s">
        <v>209</v>
      </c>
      <c r="C83" s="52" t="s">
        <v>210</v>
      </c>
      <c r="D83" s="53">
        <f t="shared" ref="D83:E83" si="20">SUM(D84:D90)</f>
        <v>603669</v>
      </c>
      <c r="E83" s="53">
        <f t="shared" si="20"/>
        <v>2648091.1</v>
      </c>
      <c r="F83" s="54">
        <f t="shared" si="0"/>
        <v>438.66607362644106</v>
      </c>
    </row>
    <row r="84" spans="1:6" ht="12.75" customHeight="1" x14ac:dyDescent="0.2">
      <c r="A84" s="55">
        <v>6412</v>
      </c>
      <c r="B84" s="87" t="s">
        <v>211</v>
      </c>
      <c r="C84" s="52" t="s">
        <v>212</v>
      </c>
      <c r="D84" s="244">
        <v>122</v>
      </c>
      <c r="E84" s="244"/>
      <c r="F84" s="54">
        <f t="shared" si="0"/>
        <v>0</v>
      </c>
    </row>
    <row r="85" spans="1:6" ht="12.75" customHeight="1" x14ac:dyDescent="0.2">
      <c r="A85" s="55">
        <v>6413</v>
      </c>
      <c r="B85" s="87" t="s">
        <v>213</v>
      </c>
      <c r="C85" s="52" t="s">
        <v>214</v>
      </c>
      <c r="D85" s="244">
        <v>118648</v>
      </c>
      <c r="E85" s="244">
        <v>32.74</v>
      </c>
      <c r="F85" s="54">
        <f t="shared" si="0"/>
        <v>2.759422830557616E-2</v>
      </c>
    </row>
    <row r="86" spans="1:6" ht="12.75" customHeight="1" x14ac:dyDescent="0.2">
      <c r="A86" s="55">
        <v>6414</v>
      </c>
      <c r="B86" s="87" t="s">
        <v>215</v>
      </c>
      <c r="C86" s="52" t="s">
        <v>216</v>
      </c>
      <c r="D86" s="244">
        <v>335069</v>
      </c>
      <c r="E86" s="244">
        <v>106713</v>
      </c>
      <c r="F86" s="54">
        <f t="shared" si="0"/>
        <v>31.848067114534619</v>
      </c>
    </row>
    <row r="87" spans="1:6" ht="12.75" customHeight="1" x14ac:dyDescent="0.2">
      <c r="A87" s="55">
        <v>6415</v>
      </c>
      <c r="B87" s="87" t="s">
        <v>217</v>
      </c>
      <c r="C87" s="52" t="s">
        <v>218</v>
      </c>
      <c r="D87" s="244">
        <v>149830</v>
      </c>
      <c r="E87" s="244">
        <v>28685.360000000001</v>
      </c>
      <c r="F87" s="54">
        <f t="shared" si="0"/>
        <v>19.145271307481813</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v>2512660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121275890</v>
      </c>
      <c r="E106" s="53">
        <f t="shared" si="23"/>
        <v>126471179.55</v>
      </c>
      <c r="F106" s="54">
        <f t="shared" si="0"/>
        <v>104.28386017204244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121275890</v>
      </c>
      <c r="E112" s="53">
        <f t="shared" si="25"/>
        <v>126471179.55</v>
      </c>
      <c r="F112" s="54">
        <f t="shared" si="0"/>
        <v>104.28386017204244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121275890</v>
      </c>
      <c r="E117" s="244">
        <v>126471179.55</v>
      </c>
      <c r="F117" s="54">
        <f t="shared" si="0"/>
        <v>104.28386017204244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261704021</v>
      </c>
      <c r="E124" s="53">
        <f t="shared" si="27"/>
        <v>160545539.26999998</v>
      </c>
      <c r="F124" s="54">
        <f t="shared" si="0"/>
        <v>61.346225654668096</v>
      </c>
    </row>
    <row r="125" spans="1:6" ht="12.75" customHeight="1" x14ac:dyDescent="0.2">
      <c r="A125" s="55">
        <v>661</v>
      </c>
      <c r="B125" s="88" t="s">
        <v>293</v>
      </c>
      <c r="C125" s="52" t="s">
        <v>294</v>
      </c>
      <c r="D125" s="53">
        <f t="shared" ref="D125:E125" si="28">SUM(D126:D127)</f>
        <v>76723147</v>
      </c>
      <c r="E125" s="53">
        <f t="shared" si="28"/>
        <v>85113762.609999999</v>
      </c>
      <c r="F125" s="54">
        <f t="shared" si="0"/>
        <v>110.93622451383544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76723147</v>
      </c>
      <c r="E127" s="244">
        <v>85113762.609999999</v>
      </c>
      <c r="F127" s="54">
        <f t="shared" si="0"/>
        <v>110.93622451383544</v>
      </c>
    </row>
    <row r="128" spans="1:6" ht="24" x14ac:dyDescent="0.2">
      <c r="A128" s="55">
        <v>663</v>
      </c>
      <c r="B128" s="233" t="s">
        <v>299</v>
      </c>
      <c r="C128" s="52" t="s">
        <v>300</v>
      </c>
      <c r="D128" s="53">
        <f t="shared" ref="D128:E128" si="29">SUM(D129:D132)</f>
        <v>184980874</v>
      </c>
      <c r="E128" s="53">
        <f t="shared" si="29"/>
        <v>75431776.659999996</v>
      </c>
      <c r="F128" s="54">
        <f t="shared" si="0"/>
        <v>40.778149129082394</v>
      </c>
    </row>
    <row r="129" spans="1:6" ht="12.75" customHeight="1" x14ac:dyDescent="0.2">
      <c r="A129" s="55">
        <v>6631</v>
      </c>
      <c r="B129" s="88" t="s">
        <v>301</v>
      </c>
      <c r="C129" s="52" t="s">
        <v>302</v>
      </c>
      <c r="D129" s="244">
        <v>176954900</v>
      </c>
      <c r="E129" s="244">
        <v>70630213.969999999</v>
      </c>
      <c r="F129" s="54">
        <f t="shared" si="0"/>
        <v>39.914245929330015</v>
      </c>
    </row>
    <row r="130" spans="1:6" ht="12.75" customHeight="1" x14ac:dyDescent="0.2">
      <c r="A130" s="55">
        <v>6632</v>
      </c>
      <c r="B130" s="234" t="s">
        <v>303</v>
      </c>
      <c r="C130" s="52" t="s">
        <v>304</v>
      </c>
      <c r="D130" s="244">
        <v>8025974</v>
      </c>
      <c r="E130" s="244">
        <v>4801562.6900000004</v>
      </c>
      <c r="F130" s="54">
        <f t="shared" si="0"/>
        <v>59.825295845712937</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2920378173</v>
      </c>
      <c r="E133" s="53">
        <f t="shared" si="30"/>
        <v>3437081770.29</v>
      </c>
      <c r="F133" s="54">
        <f t="shared" ref="F133:F223" si="31">IF(D133&lt;&gt;0,IF(E133/D133&gt;=100,"&gt;&gt;100",E133/D133*100),"-")</f>
        <v>117.69303722603874</v>
      </c>
    </row>
    <row r="134" spans="1:6" ht="24" x14ac:dyDescent="0.2">
      <c r="A134" s="55">
        <v>671</v>
      </c>
      <c r="B134" s="234" t="s">
        <v>311</v>
      </c>
      <c r="C134" s="52" t="s">
        <v>312</v>
      </c>
      <c r="D134" s="53">
        <f t="shared" ref="D134:E134" si="32">SUM(D135:D137)</f>
        <v>428132870</v>
      </c>
      <c r="E134" s="53">
        <f t="shared" si="32"/>
        <v>564909674.45000005</v>
      </c>
      <c r="F134" s="54">
        <f t="shared" si="31"/>
        <v>131.94727946256501</v>
      </c>
    </row>
    <row r="135" spans="1:6" ht="12.75" customHeight="1" x14ac:dyDescent="0.2">
      <c r="A135" s="55">
        <v>6711</v>
      </c>
      <c r="B135" s="87" t="s">
        <v>313</v>
      </c>
      <c r="C135" s="52" t="s">
        <v>314</v>
      </c>
      <c r="D135" s="244">
        <v>413053121</v>
      </c>
      <c r="E135" s="244">
        <v>520505292.25999999</v>
      </c>
      <c r="F135" s="54">
        <f t="shared" si="31"/>
        <v>126.01412888488983</v>
      </c>
    </row>
    <row r="136" spans="1:6" ht="24" x14ac:dyDescent="0.2">
      <c r="A136" s="55">
        <v>6712</v>
      </c>
      <c r="B136" s="234" t="s">
        <v>315</v>
      </c>
      <c r="C136" s="52" t="s">
        <v>316</v>
      </c>
      <c r="D136" s="244">
        <v>11208811</v>
      </c>
      <c r="E136" s="244">
        <v>40533444.689999998</v>
      </c>
      <c r="F136" s="54">
        <f t="shared" si="31"/>
        <v>361.6212699991105</v>
      </c>
    </row>
    <row r="137" spans="1:6" ht="24" x14ac:dyDescent="0.2">
      <c r="A137" s="55" t="s">
        <v>317</v>
      </c>
      <c r="B137" s="87" t="s">
        <v>318</v>
      </c>
      <c r="C137" s="52" t="s">
        <v>317</v>
      </c>
      <c r="D137" s="244">
        <v>3870938</v>
      </c>
      <c r="E137" s="244">
        <v>3870937.5</v>
      </c>
      <c r="F137" s="54">
        <f t="shared" si="31"/>
        <v>99.999987083234089</v>
      </c>
    </row>
    <row r="138" spans="1:6" ht="12.75" customHeight="1" x14ac:dyDescent="0.2">
      <c r="A138" s="55" t="s">
        <v>319</v>
      </c>
      <c r="B138" s="87" t="s">
        <v>320</v>
      </c>
      <c r="C138" s="52" t="s">
        <v>319</v>
      </c>
      <c r="D138" s="244">
        <v>2492245303</v>
      </c>
      <c r="E138" s="244">
        <v>2872172095.8400002</v>
      </c>
      <c r="F138" s="54">
        <f t="shared" si="31"/>
        <v>115.24435786407821</v>
      </c>
    </row>
    <row r="139" spans="1:6" ht="12.75" customHeight="1" x14ac:dyDescent="0.2">
      <c r="A139" s="55">
        <v>68</v>
      </c>
      <c r="B139" s="87" t="s">
        <v>321</v>
      </c>
      <c r="C139" s="52" t="s">
        <v>322</v>
      </c>
      <c r="D139" s="53">
        <f t="shared" ref="D139:E139" si="33">D140+D150</f>
        <v>13923566</v>
      </c>
      <c r="E139" s="53">
        <f t="shared" si="33"/>
        <v>23394035.739999998</v>
      </c>
      <c r="F139" s="54">
        <f t="shared" si="31"/>
        <v>168.01755915115422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13923566</v>
      </c>
      <c r="E150" s="244">
        <v>23394035.739999998</v>
      </c>
      <c r="F150" s="54">
        <f t="shared" si="31"/>
        <v>168.01755915115422</v>
      </c>
    </row>
    <row r="151" spans="1:6" ht="12.75" customHeight="1" x14ac:dyDescent="0.2">
      <c r="A151" s="55">
        <v>3</v>
      </c>
      <c r="B151" s="87" t="s">
        <v>345</v>
      </c>
      <c r="C151" s="52" t="s">
        <v>53</v>
      </c>
      <c r="D151" s="53">
        <f t="shared" ref="D151:E151" si="35">D152+D163+D196+D215+D224+D252+D263</f>
        <v>3387899522</v>
      </c>
      <c r="E151" s="53">
        <f t="shared" si="35"/>
        <v>3654329218.8400002</v>
      </c>
      <c r="F151" s="54">
        <f t="shared" si="31"/>
        <v>107.8641558024341</v>
      </c>
    </row>
    <row r="152" spans="1:6" ht="12.75" customHeight="1" x14ac:dyDescent="0.2">
      <c r="A152" s="55">
        <v>31</v>
      </c>
      <c r="B152" s="87" t="s">
        <v>346</v>
      </c>
      <c r="C152" s="52" t="s">
        <v>347</v>
      </c>
      <c r="D152" s="53">
        <f t="shared" ref="D152:E152" si="36">D153+D158+D159</f>
        <v>1093515510</v>
      </c>
      <c r="E152" s="53">
        <f t="shared" si="36"/>
        <v>1170977899.6400001</v>
      </c>
      <c r="F152" s="54">
        <f t="shared" si="31"/>
        <v>107.08379432496574</v>
      </c>
    </row>
    <row r="153" spans="1:6" ht="12.75" customHeight="1" x14ac:dyDescent="0.2">
      <c r="A153" s="55">
        <v>311</v>
      </c>
      <c r="B153" s="87" t="s">
        <v>348</v>
      </c>
      <c r="C153" s="52" t="s">
        <v>349</v>
      </c>
      <c r="D153" s="53">
        <f t="shared" ref="D153:E153" si="37">SUM(D154:D157)</f>
        <v>938194510</v>
      </c>
      <c r="E153" s="53">
        <f t="shared" si="37"/>
        <v>1005986087.47</v>
      </c>
      <c r="F153" s="54">
        <f t="shared" si="31"/>
        <v>107.22574868509942</v>
      </c>
    </row>
    <row r="154" spans="1:6" ht="12.75" customHeight="1" x14ac:dyDescent="0.2">
      <c r="A154" s="55">
        <v>3111</v>
      </c>
      <c r="B154" s="87" t="s">
        <v>350</v>
      </c>
      <c r="C154" s="52" t="s">
        <v>351</v>
      </c>
      <c r="D154" s="244">
        <v>871071516</v>
      </c>
      <c r="E154" s="244">
        <v>935320759.39999998</v>
      </c>
      <c r="F154" s="54">
        <f t="shared" si="31"/>
        <v>107.37588616087865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56915668</v>
      </c>
      <c r="E156" s="244">
        <v>57962069.990000002</v>
      </c>
      <c r="F156" s="54">
        <f t="shared" si="31"/>
        <v>101.83851306111352</v>
      </c>
    </row>
    <row r="157" spans="1:6" ht="12.75" customHeight="1" x14ac:dyDescent="0.2">
      <c r="A157" s="55">
        <v>3114</v>
      </c>
      <c r="B157" s="87" t="s">
        <v>356</v>
      </c>
      <c r="C157" s="52" t="s">
        <v>357</v>
      </c>
      <c r="D157" s="244">
        <v>10207326</v>
      </c>
      <c r="E157" s="244">
        <v>12703258.08</v>
      </c>
      <c r="F157" s="54">
        <f t="shared" si="31"/>
        <v>124.45235980510469</v>
      </c>
    </row>
    <row r="158" spans="1:6" ht="12.75" customHeight="1" x14ac:dyDescent="0.2">
      <c r="A158" s="55">
        <v>312</v>
      </c>
      <c r="B158" s="87" t="s">
        <v>358</v>
      </c>
      <c r="C158" s="52" t="s">
        <v>359</v>
      </c>
      <c r="D158" s="244">
        <v>28606077</v>
      </c>
      <c r="E158" s="244">
        <v>30571693.440000001</v>
      </c>
      <c r="F158" s="54">
        <f t="shared" si="31"/>
        <v>106.87132471887007</v>
      </c>
    </row>
    <row r="159" spans="1:6" ht="12.75" customHeight="1" x14ac:dyDescent="0.2">
      <c r="A159" s="55">
        <v>313</v>
      </c>
      <c r="B159" s="87" t="s">
        <v>360</v>
      </c>
      <c r="C159" s="52" t="s">
        <v>361</v>
      </c>
      <c r="D159" s="53">
        <f t="shared" ref="D159:E159" si="38">SUM(D160:D162)</f>
        <v>126714923</v>
      </c>
      <c r="E159" s="53">
        <f t="shared" si="38"/>
        <v>134420118.72999999</v>
      </c>
      <c r="F159" s="54">
        <f t="shared" si="31"/>
        <v>106.08073267739744</v>
      </c>
    </row>
    <row r="160" spans="1:6" ht="12.75" customHeight="1" x14ac:dyDescent="0.2">
      <c r="A160" s="55">
        <v>3131</v>
      </c>
      <c r="B160" s="87" t="s">
        <v>139</v>
      </c>
      <c r="C160" s="52" t="s">
        <v>362</v>
      </c>
      <c r="D160" s="244">
        <v>144763</v>
      </c>
      <c r="E160" s="244">
        <v>147647.65</v>
      </c>
      <c r="F160" s="54">
        <f t="shared" si="31"/>
        <v>101.99267077913554</v>
      </c>
    </row>
    <row r="161" spans="1:6" ht="12.75" customHeight="1" x14ac:dyDescent="0.2">
      <c r="A161" s="55">
        <v>3132</v>
      </c>
      <c r="B161" s="87" t="s">
        <v>363</v>
      </c>
      <c r="C161" s="52" t="s">
        <v>364</v>
      </c>
      <c r="D161" s="244">
        <v>126431994</v>
      </c>
      <c r="E161" s="244">
        <v>134196221.09999999</v>
      </c>
      <c r="F161" s="54">
        <f t="shared" si="31"/>
        <v>106.14103033129413</v>
      </c>
    </row>
    <row r="162" spans="1:6" ht="12.75" customHeight="1" x14ac:dyDescent="0.2">
      <c r="A162" s="55">
        <v>3133</v>
      </c>
      <c r="B162" s="87" t="s">
        <v>365</v>
      </c>
      <c r="C162" s="52" t="s">
        <v>366</v>
      </c>
      <c r="D162" s="244">
        <v>138166</v>
      </c>
      <c r="E162" s="244">
        <v>76249.98</v>
      </c>
      <c r="F162" s="54">
        <f t="shared" si="31"/>
        <v>55.187224063807307</v>
      </c>
    </row>
    <row r="163" spans="1:6" ht="12.75" customHeight="1" x14ac:dyDescent="0.2">
      <c r="A163" s="55">
        <v>32</v>
      </c>
      <c r="B163" s="87" t="s">
        <v>367</v>
      </c>
      <c r="C163" s="52" t="s">
        <v>368</v>
      </c>
      <c r="D163" s="53">
        <f t="shared" ref="D163:E163" si="39">D164+D169+D177+D187+D188</f>
        <v>2282380309</v>
      </c>
      <c r="E163" s="53">
        <f t="shared" si="39"/>
        <v>2479803918.1500001</v>
      </c>
      <c r="F163" s="54">
        <f t="shared" si="31"/>
        <v>108.64989977224695</v>
      </c>
    </row>
    <row r="164" spans="1:6" ht="12.75" customHeight="1" x14ac:dyDescent="0.2">
      <c r="A164" s="55">
        <v>321</v>
      </c>
      <c r="B164" s="87" t="s">
        <v>369</v>
      </c>
      <c r="C164" s="52" t="s">
        <v>370</v>
      </c>
      <c r="D164" s="53">
        <f t="shared" ref="D164:E164" si="40">SUM(D165:D168)</f>
        <v>32137869</v>
      </c>
      <c r="E164" s="53">
        <f t="shared" si="40"/>
        <v>33312821.479999997</v>
      </c>
      <c r="F164" s="54">
        <f t="shared" si="31"/>
        <v>103.65597507414073</v>
      </c>
    </row>
    <row r="165" spans="1:6" ht="12.75" customHeight="1" x14ac:dyDescent="0.2">
      <c r="A165" s="55">
        <v>3211</v>
      </c>
      <c r="B165" s="87" t="s">
        <v>371</v>
      </c>
      <c r="C165" s="52" t="s">
        <v>372</v>
      </c>
      <c r="D165" s="244">
        <v>233071</v>
      </c>
      <c r="E165" s="244">
        <v>648474.79</v>
      </c>
      <c r="F165" s="54">
        <f t="shared" si="31"/>
        <v>278.23057780676277</v>
      </c>
    </row>
    <row r="166" spans="1:6" ht="12.75" customHeight="1" x14ac:dyDescent="0.2">
      <c r="A166" s="55">
        <v>3212</v>
      </c>
      <c r="B166" s="87" t="s">
        <v>373</v>
      </c>
      <c r="C166" s="52" t="s">
        <v>374</v>
      </c>
      <c r="D166" s="244">
        <v>30425210</v>
      </c>
      <c r="E166" s="244">
        <v>31977670.539999999</v>
      </c>
      <c r="F166" s="54">
        <f t="shared" si="31"/>
        <v>105.10254667100078</v>
      </c>
    </row>
    <row r="167" spans="1:6" ht="12.75" customHeight="1" x14ac:dyDescent="0.2">
      <c r="A167" s="55">
        <v>3213</v>
      </c>
      <c r="B167" s="87" t="s">
        <v>375</v>
      </c>
      <c r="C167" s="52" t="s">
        <v>376</v>
      </c>
      <c r="D167" s="244">
        <v>1479184</v>
      </c>
      <c r="E167" s="244">
        <v>686676.15</v>
      </c>
      <c r="F167" s="54">
        <f t="shared" si="31"/>
        <v>46.422632343237893</v>
      </c>
    </row>
    <row r="168" spans="1:6" ht="12.75" customHeight="1" x14ac:dyDescent="0.2">
      <c r="A168" s="55">
        <v>3214</v>
      </c>
      <c r="B168" s="87" t="s">
        <v>377</v>
      </c>
      <c r="C168" s="52" t="s">
        <v>378</v>
      </c>
      <c r="D168" s="244">
        <v>404</v>
      </c>
      <c r="E168" s="244"/>
      <c r="F168" s="54">
        <f t="shared" si="31"/>
        <v>0</v>
      </c>
    </row>
    <row r="169" spans="1:6" ht="12.75" customHeight="1" x14ac:dyDescent="0.2">
      <c r="A169" s="55">
        <v>322</v>
      </c>
      <c r="B169" s="87" t="s">
        <v>379</v>
      </c>
      <c r="C169" s="52" t="s">
        <v>380</v>
      </c>
      <c r="D169" s="53">
        <f t="shared" ref="D169:E169" si="41">SUM(D170:D176)</f>
        <v>2078921288</v>
      </c>
      <c r="E169" s="53">
        <f t="shared" si="41"/>
        <v>2267394344.6199999</v>
      </c>
      <c r="F169" s="54">
        <f t="shared" si="31"/>
        <v>109.06590632882104</v>
      </c>
    </row>
    <row r="170" spans="1:6" ht="12.75" customHeight="1" x14ac:dyDescent="0.2">
      <c r="A170" s="55">
        <v>3221</v>
      </c>
      <c r="B170" s="87" t="s">
        <v>381</v>
      </c>
      <c r="C170" s="52" t="s">
        <v>382</v>
      </c>
      <c r="D170" s="244">
        <v>4399980</v>
      </c>
      <c r="E170" s="244">
        <v>5834962.7199999997</v>
      </c>
      <c r="F170" s="54">
        <f t="shared" si="31"/>
        <v>132.61339187905398</v>
      </c>
    </row>
    <row r="171" spans="1:6" ht="12.75" customHeight="1" x14ac:dyDescent="0.2">
      <c r="A171" s="55">
        <v>3222</v>
      </c>
      <c r="B171" s="87" t="s">
        <v>383</v>
      </c>
      <c r="C171" s="52" t="s">
        <v>384</v>
      </c>
      <c r="D171" s="244">
        <v>2017872585</v>
      </c>
      <c r="E171" s="244">
        <v>2198103619.5500002</v>
      </c>
      <c r="F171" s="54">
        <f t="shared" si="31"/>
        <v>108.93173512984717</v>
      </c>
    </row>
    <row r="172" spans="1:6" ht="12.75" customHeight="1" x14ac:dyDescent="0.2">
      <c r="A172" s="55">
        <v>3223</v>
      </c>
      <c r="B172" s="87" t="s">
        <v>385</v>
      </c>
      <c r="C172" s="52" t="s">
        <v>386</v>
      </c>
      <c r="D172" s="244">
        <v>53160739</v>
      </c>
      <c r="E172" s="244">
        <v>60301142.920000002</v>
      </c>
      <c r="F172" s="54">
        <f t="shared" si="31"/>
        <v>113.43172434077712</v>
      </c>
    </row>
    <row r="173" spans="1:6" ht="12.75" customHeight="1" x14ac:dyDescent="0.2">
      <c r="A173" s="55">
        <v>3224</v>
      </c>
      <c r="B173" s="87" t="s">
        <v>387</v>
      </c>
      <c r="C173" s="52" t="s">
        <v>388</v>
      </c>
      <c r="D173" s="244">
        <v>868275</v>
      </c>
      <c r="E173" s="244">
        <v>659799.43000000005</v>
      </c>
      <c r="F173" s="54">
        <f t="shared" si="31"/>
        <v>75.98968414384845</v>
      </c>
    </row>
    <row r="174" spans="1:6" ht="12.75" customHeight="1" x14ac:dyDescent="0.2">
      <c r="A174" s="55">
        <v>3225</v>
      </c>
      <c r="B174" s="87" t="s">
        <v>389</v>
      </c>
      <c r="C174" s="52" t="s">
        <v>390</v>
      </c>
      <c r="D174" s="244">
        <v>1677621</v>
      </c>
      <c r="E174" s="244">
        <v>1405818.1</v>
      </c>
      <c r="F174" s="54">
        <f t="shared" si="31"/>
        <v>83.798313206618189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942088</v>
      </c>
      <c r="E176" s="244">
        <v>1089001.8999999999</v>
      </c>
      <c r="F176" s="54">
        <f t="shared" si="31"/>
        <v>115.59449860310289</v>
      </c>
    </row>
    <row r="177" spans="1:6" ht="12.75" customHeight="1" x14ac:dyDescent="0.2">
      <c r="A177" s="55">
        <v>323</v>
      </c>
      <c r="B177" s="87" t="s">
        <v>395</v>
      </c>
      <c r="C177" s="52" t="s">
        <v>396</v>
      </c>
      <c r="D177" s="53">
        <f t="shared" ref="D177:E177" si="42">SUM(D178:D186)</f>
        <v>161966237</v>
      </c>
      <c r="E177" s="53">
        <f t="shared" si="42"/>
        <v>169725095.19</v>
      </c>
      <c r="F177" s="54">
        <f t="shared" si="31"/>
        <v>104.79041702376526</v>
      </c>
    </row>
    <row r="178" spans="1:6" ht="12.75" customHeight="1" x14ac:dyDescent="0.2">
      <c r="A178" s="55">
        <v>3231</v>
      </c>
      <c r="B178" s="87" t="s">
        <v>397</v>
      </c>
      <c r="C178" s="52" t="s">
        <v>398</v>
      </c>
      <c r="D178" s="244">
        <v>4416100</v>
      </c>
      <c r="E178" s="244">
        <v>4365094.6900000004</v>
      </c>
      <c r="F178" s="54">
        <f t="shared" si="31"/>
        <v>98.845014605647535</v>
      </c>
    </row>
    <row r="179" spans="1:6" ht="12.75" customHeight="1" x14ac:dyDescent="0.2">
      <c r="A179" s="55">
        <v>3232</v>
      </c>
      <c r="B179" s="87" t="s">
        <v>399</v>
      </c>
      <c r="C179" s="52" t="s">
        <v>400</v>
      </c>
      <c r="D179" s="244">
        <v>61476588</v>
      </c>
      <c r="E179" s="244">
        <v>63839230.399999999</v>
      </c>
      <c r="F179" s="54">
        <f t="shared" si="31"/>
        <v>103.84315798397921</v>
      </c>
    </row>
    <row r="180" spans="1:6" ht="12.75" customHeight="1" x14ac:dyDescent="0.2">
      <c r="A180" s="55">
        <v>3233</v>
      </c>
      <c r="B180" s="87" t="s">
        <v>401</v>
      </c>
      <c r="C180" s="52" t="s">
        <v>402</v>
      </c>
      <c r="D180" s="244"/>
      <c r="E180" s="244">
        <v>492048.5</v>
      </c>
      <c r="F180" s="54" t="str">
        <f t="shared" si="31"/>
        <v>-</v>
      </c>
    </row>
    <row r="181" spans="1:6" ht="12.75" customHeight="1" x14ac:dyDescent="0.2">
      <c r="A181" s="55">
        <v>3234</v>
      </c>
      <c r="B181" s="87" t="s">
        <v>403</v>
      </c>
      <c r="C181" s="52" t="s">
        <v>404</v>
      </c>
      <c r="D181" s="244">
        <v>21096989</v>
      </c>
      <c r="E181" s="244">
        <v>19456644.41</v>
      </c>
      <c r="F181" s="54">
        <f t="shared" si="31"/>
        <v>92.22474548382236</v>
      </c>
    </row>
    <row r="182" spans="1:6" ht="12.75" customHeight="1" x14ac:dyDescent="0.2">
      <c r="A182" s="55">
        <v>3235</v>
      </c>
      <c r="B182" s="87" t="s">
        <v>405</v>
      </c>
      <c r="C182" s="52" t="s">
        <v>406</v>
      </c>
      <c r="D182" s="244">
        <v>9108394</v>
      </c>
      <c r="E182" s="244">
        <v>9698769.7899999991</v>
      </c>
      <c r="F182" s="54">
        <f t="shared" si="31"/>
        <v>106.48166724013035</v>
      </c>
    </row>
    <row r="183" spans="1:6" ht="12.75" customHeight="1" x14ac:dyDescent="0.2">
      <c r="A183" s="55">
        <v>3236</v>
      </c>
      <c r="B183" s="87" t="s">
        <v>407</v>
      </c>
      <c r="C183" s="52" t="s">
        <v>408</v>
      </c>
      <c r="D183" s="244">
        <v>8179579</v>
      </c>
      <c r="E183" s="244">
        <v>8622885.9199999999</v>
      </c>
      <c r="F183" s="54">
        <f t="shared" si="31"/>
        <v>105.41967893457598</v>
      </c>
    </row>
    <row r="184" spans="1:6" ht="12.75" customHeight="1" x14ac:dyDescent="0.2">
      <c r="A184" s="55">
        <v>3237</v>
      </c>
      <c r="B184" s="87" t="s">
        <v>409</v>
      </c>
      <c r="C184" s="52" t="s">
        <v>410</v>
      </c>
      <c r="D184" s="244">
        <v>20907701</v>
      </c>
      <c r="E184" s="244">
        <v>23905165.219999999</v>
      </c>
      <c r="F184" s="54">
        <f t="shared" si="31"/>
        <v>114.33665145680052</v>
      </c>
    </row>
    <row r="185" spans="1:6" ht="12.75" customHeight="1" x14ac:dyDescent="0.2">
      <c r="A185" s="55">
        <v>3238</v>
      </c>
      <c r="B185" s="87" t="s">
        <v>411</v>
      </c>
      <c r="C185" s="52" t="s">
        <v>412</v>
      </c>
      <c r="D185" s="244">
        <v>9099415</v>
      </c>
      <c r="E185" s="244">
        <v>10717602.130000001</v>
      </c>
      <c r="F185" s="54">
        <f t="shared" si="31"/>
        <v>117.78341937366304</v>
      </c>
    </row>
    <row r="186" spans="1:6" ht="12.75" customHeight="1" x14ac:dyDescent="0.2">
      <c r="A186" s="55">
        <v>3239</v>
      </c>
      <c r="B186" s="87" t="s">
        <v>413</v>
      </c>
      <c r="C186" s="52" t="s">
        <v>414</v>
      </c>
      <c r="D186" s="244">
        <v>27681471</v>
      </c>
      <c r="E186" s="244">
        <v>28627654.129999999</v>
      </c>
      <c r="F186" s="54">
        <f t="shared" si="31"/>
        <v>103.41811000578689</v>
      </c>
    </row>
    <row r="187" spans="1:6" ht="12.75" customHeight="1" x14ac:dyDescent="0.2">
      <c r="A187" s="55">
        <v>324</v>
      </c>
      <c r="B187" s="87" t="s">
        <v>415</v>
      </c>
      <c r="C187" s="52" t="s">
        <v>416</v>
      </c>
      <c r="D187" s="244">
        <v>293123</v>
      </c>
      <c r="E187" s="244">
        <v>607442.51</v>
      </c>
      <c r="F187" s="54">
        <f t="shared" si="31"/>
        <v>207.23126810246893</v>
      </c>
    </row>
    <row r="188" spans="1:6" ht="12.75" customHeight="1" x14ac:dyDescent="0.2">
      <c r="A188" s="55">
        <v>329</v>
      </c>
      <c r="B188" s="87" t="s">
        <v>417</v>
      </c>
      <c r="C188" s="52" t="s">
        <v>418</v>
      </c>
      <c r="D188" s="53">
        <f t="shared" ref="D188:E188" si="43">SUM(D189:D195)</f>
        <v>9061792</v>
      </c>
      <c r="E188" s="53">
        <f t="shared" si="43"/>
        <v>8764214.3499999996</v>
      </c>
      <c r="F188" s="54">
        <f t="shared" si="31"/>
        <v>96.716128002055228</v>
      </c>
    </row>
    <row r="189" spans="1:6" ht="12.75" customHeight="1" x14ac:dyDescent="0.2">
      <c r="A189" s="55">
        <v>3291</v>
      </c>
      <c r="B189" s="234" t="s">
        <v>419</v>
      </c>
      <c r="C189" s="52" t="s">
        <v>420</v>
      </c>
      <c r="D189" s="244">
        <v>52328</v>
      </c>
      <c r="E189" s="244">
        <v>48545.73</v>
      </c>
      <c r="F189" s="54">
        <f t="shared" si="31"/>
        <v>92.7719958721908</v>
      </c>
    </row>
    <row r="190" spans="1:6" ht="12.75" customHeight="1" x14ac:dyDescent="0.2">
      <c r="A190" s="55">
        <v>3292</v>
      </c>
      <c r="B190" s="87" t="s">
        <v>421</v>
      </c>
      <c r="C190" s="52" t="s">
        <v>422</v>
      </c>
      <c r="D190" s="244">
        <v>4617257</v>
      </c>
      <c r="E190" s="244">
        <v>4865107.8899999997</v>
      </c>
      <c r="F190" s="54">
        <f t="shared" si="31"/>
        <v>105.36792493898433</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v>92533</v>
      </c>
      <c r="E192" s="244">
        <v>93227.29</v>
      </c>
      <c r="F192" s="54">
        <f t="shared" si="31"/>
        <v>100.75031610344416</v>
      </c>
    </row>
    <row r="193" spans="1:6" ht="12.75" customHeight="1" x14ac:dyDescent="0.2">
      <c r="A193" s="55">
        <v>3295</v>
      </c>
      <c r="B193" s="87" t="s">
        <v>427</v>
      </c>
      <c r="C193" s="52" t="s">
        <v>428</v>
      </c>
      <c r="D193" s="244">
        <v>946022</v>
      </c>
      <c r="E193" s="244">
        <v>542194.41</v>
      </c>
      <c r="F193" s="54">
        <f t="shared" si="31"/>
        <v>57.313086799249916</v>
      </c>
    </row>
    <row r="194" spans="1:6" ht="12.75" customHeight="1" x14ac:dyDescent="0.2">
      <c r="A194" s="55" t="s">
        <v>429</v>
      </c>
      <c r="B194" s="87" t="s">
        <v>430</v>
      </c>
      <c r="C194" s="52" t="s">
        <v>429</v>
      </c>
      <c r="D194" s="244"/>
      <c r="E194" s="244">
        <v>2484613.02</v>
      </c>
      <c r="F194" s="54" t="str">
        <f t="shared" si="31"/>
        <v>-</v>
      </c>
    </row>
    <row r="195" spans="1:6" ht="12.75" customHeight="1" x14ac:dyDescent="0.2">
      <c r="A195" s="55">
        <v>3299</v>
      </c>
      <c r="B195" s="87" t="s">
        <v>431</v>
      </c>
      <c r="C195" s="52" t="s">
        <v>432</v>
      </c>
      <c r="D195" s="244">
        <v>3353652</v>
      </c>
      <c r="E195" s="244">
        <v>730526.01</v>
      </c>
      <c r="F195" s="54">
        <f t="shared" si="31"/>
        <v>21.782999846137884</v>
      </c>
    </row>
    <row r="196" spans="1:6" ht="12.75" customHeight="1" x14ac:dyDescent="0.2">
      <c r="A196" s="55">
        <v>34</v>
      </c>
      <c r="B196" s="234" t="s">
        <v>433</v>
      </c>
      <c r="C196" s="52" t="s">
        <v>434</v>
      </c>
      <c r="D196" s="53">
        <f t="shared" ref="D196:E196" si="44">D197+D202+D210</f>
        <v>4558368</v>
      </c>
      <c r="E196" s="53">
        <f t="shared" si="44"/>
        <v>1925195.44</v>
      </c>
      <c r="F196" s="54">
        <f t="shared" si="31"/>
        <v>42.234313684195747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32839</v>
      </c>
      <c r="E202" s="53">
        <f t="shared" si="46"/>
        <v>15225.79</v>
      </c>
      <c r="F202" s="54">
        <f t="shared" si="31"/>
        <v>46.364962392277477</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32839</v>
      </c>
      <c r="E205" s="244">
        <v>15225.79</v>
      </c>
      <c r="F205" s="54">
        <f t="shared" si="31"/>
        <v>46.364962392277477</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4525529</v>
      </c>
      <c r="E210" s="53">
        <f t="shared" si="47"/>
        <v>1909969.65</v>
      </c>
      <c r="F210" s="54">
        <f t="shared" si="31"/>
        <v>42.204340089302264</v>
      </c>
    </row>
    <row r="211" spans="1:6" ht="12.75" customHeight="1" x14ac:dyDescent="0.2">
      <c r="A211" s="55">
        <v>3431</v>
      </c>
      <c r="B211" s="234" t="s">
        <v>463</v>
      </c>
      <c r="C211" s="52" t="s">
        <v>464</v>
      </c>
      <c r="D211" s="244">
        <v>83619</v>
      </c>
      <c r="E211" s="244">
        <v>73521.58</v>
      </c>
      <c r="F211" s="54">
        <f t="shared" si="31"/>
        <v>87.924490845382024</v>
      </c>
    </row>
    <row r="212" spans="1:6" ht="12.75" customHeight="1" x14ac:dyDescent="0.2">
      <c r="A212" s="55">
        <v>3432</v>
      </c>
      <c r="B212" s="87" t="s">
        <v>465</v>
      </c>
      <c r="C212" s="52" t="s">
        <v>466</v>
      </c>
      <c r="D212" s="244">
        <v>166980</v>
      </c>
      <c r="E212" s="244">
        <v>98574.62</v>
      </c>
      <c r="F212" s="54">
        <f t="shared" si="31"/>
        <v>59.033788477662</v>
      </c>
    </row>
    <row r="213" spans="1:6" ht="12.75" customHeight="1" x14ac:dyDescent="0.2">
      <c r="A213" s="55">
        <v>3433</v>
      </c>
      <c r="B213" s="87" t="s">
        <v>467</v>
      </c>
      <c r="C213" s="52" t="s">
        <v>468</v>
      </c>
      <c r="D213" s="244">
        <v>4229262</v>
      </c>
      <c r="E213" s="244">
        <v>1735533.45</v>
      </c>
      <c r="F213" s="54">
        <f t="shared" si="31"/>
        <v>41.036319102481713</v>
      </c>
    </row>
    <row r="214" spans="1:6" ht="12.75" customHeight="1" x14ac:dyDescent="0.2">
      <c r="A214" s="55">
        <v>3434</v>
      </c>
      <c r="B214" s="87" t="s">
        <v>469</v>
      </c>
      <c r="C214" s="52" t="s">
        <v>470</v>
      </c>
      <c r="D214" s="244">
        <v>45668</v>
      </c>
      <c r="E214" s="244">
        <v>2340</v>
      </c>
      <c r="F214" s="54">
        <f t="shared" si="31"/>
        <v>5.1239379872120523</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971466</v>
      </c>
      <c r="E252" s="53">
        <f t="shared" si="63"/>
        <v>1088922.5</v>
      </c>
      <c r="F252" s="54">
        <f t="shared" ref="F252:F258" si="64">IF(D252&lt;&gt;0,IF(E252/D252&gt;=100,"&gt;&gt;100",E252/D252*100),"-")</f>
        <v>112.09064444869918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971466</v>
      </c>
      <c r="E259" s="53">
        <f t="shared" si="66"/>
        <v>1088922.5</v>
      </c>
      <c r="F259" s="54">
        <f t="shared" ref="F259:F262" si="67">IF(D259&lt;&gt;0,IF(E259/D259&gt;=100,"&gt;&gt;100",E259/D259*100),"-")</f>
        <v>112.09064444869918</v>
      </c>
    </row>
    <row r="260" spans="1:6" ht="12.75" customHeight="1" x14ac:dyDescent="0.2">
      <c r="A260" s="55">
        <v>3721</v>
      </c>
      <c r="B260" s="87" t="s">
        <v>557</v>
      </c>
      <c r="C260" s="52" t="s">
        <v>558</v>
      </c>
      <c r="D260" s="244">
        <v>971466</v>
      </c>
      <c r="E260" s="244">
        <v>1088922.5</v>
      </c>
      <c r="F260" s="54">
        <f t="shared" si="67"/>
        <v>112.09064444869918</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6473869</v>
      </c>
      <c r="E263" s="53">
        <f t="shared" si="68"/>
        <v>533283.11</v>
      </c>
      <c r="F263" s="54">
        <f t="shared" ref="F263:F267" si="69">IF(D263&lt;&gt;0,IF(E263/D263&gt;=100,"&gt;&gt;100",E263/D263*100),"-")</f>
        <v>8.2374714409574867</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6473869</v>
      </c>
      <c r="E273" s="53">
        <f t="shared" si="73"/>
        <v>533283.11</v>
      </c>
      <c r="F273" s="54">
        <f t="shared" ref="F273:F284" si="74">IF(D273&lt;&gt;0,IF(E273/D273&gt;=100,"&gt;&gt;100",E273/D273*100),"-")</f>
        <v>8.2374714409574867</v>
      </c>
    </row>
    <row r="274" spans="1:6" ht="12.75" customHeight="1" x14ac:dyDescent="0.2">
      <c r="A274" s="55">
        <v>3831</v>
      </c>
      <c r="B274" s="87" t="s">
        <v>585</v>
      </c>
      <c r="C274" s="52" t="s">
        <v>586</v>
      </c>
      <c r="D274" s="244"/>
      <c r="E274" s="244">
        <v>200000</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v>6473869</v>
      </c>
      <c r="E277" s="244">
        <v>333283.11</v>
      </c>
      <c r="F277" s="54">
        <f t="shared" si="74"/>
        <v>5.148128731057116</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3387899522</v>
      </c>
      <c r="E289" s="53">
        <f t="shared" si="79"/>
        <v>3654329218.8400002</v>
      </c>
      <c r="F289" s="54">
        <f t="shared" si="76"/>
        <v>107.8641558024341</v>
      </c>
    </row>
    <row r="290" spans="1:6" ht="12.75" customHeight="1" x14ac:dyDescent="0.2">
      <c r="A290" s="55" t="s">
        <v>606</v>
      </c>
      <c r="B290" s="87" t="s">
        <v>617</v>
      </c>
      <c r="C290" s="52" t="s">
        <v>618</v>
      </c>
      <c r="D290" s="53">
        <f>IF(D6&gt;=D289,D6-D289,0)</f>
        <v>0</v>
      </c>
      <c r="E290" s="53">
        <f>IF(E6&gt;=E289,E6-E289,0)</f>
        <v>117808916.02999973</v>
      </c>
      <c r="F290" s="54" t="str">
        <f t="shared" si="76"/>
        <v>-</v>
      </c>
    </row>
    <row r="291" spans="1:6" ht="12.75" customHeight="1" x14ac:dyDescent="0.2">
      <c r="A291" s="55" t="s">
        <v>606</v>
      </c>
      <c r="B291" s="87" t="s">
        <v>619</v>
      </c>
      <c r="C291" s="52" t="s">
        <v>620</v>
      </c>
      <c r="D291" s="53">
        <f>IF(D289&gt;=D6,D289-D6,0)</f>
        <v>53883182</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1571569776</v>
      </c>
      <c r="E293" s="244">
        <v>1683483642.5</v>
      </c>
      <c r="F293" s="54">
        <f t="shared" si="76"/>
        <v>107.12115161598781</v>
      </c>
    </row>
    <row r="294" spans="1:6" ht="12.75" customHeight="1" x14ac:dyDescent="0.2">
      <c r="A294" s="55">
        <v>96</v>
      </c>
      <c r="B294" s="87" t="s">
        <v>625</v>
      </c>
      <c r="C294" s="52" t="s">
        <v>626</v>
      </c>
      <c r="D294" s="244">
        <v>325286293</v>
      </c>
      <c r="E294" s="244">
        <v>326546098.31</v>
      </c>
      <c r="F294" s="54">
        <f t="shared" si="76"/>
        <v>100.38729123762987</v>
      </c>
    </row>
    <row r="295" spans="1:6" ht="24" x14ac:dyDescent="0.2">
      <c r="A295" s="55">
        <v>9661</v>
      </c>
      <c r="B295" s="87" t="s">
        <v>627</v>
      </c>
      <c r="C295" s="52" t="s">
        <v>628</v>
      </c>
      <c r="D295" s="244">
        <v>23436010</v>
      </c>
      <c r="E295" s="244">
        <v>23151705.359999999</v>
      </c>
      <c r="F295" s="54">
        <f t="shared" si="76"/>
        <v>98.786889747870902</v>
      </c>
    </row>
    <row r="296" spans="1:6" ht="12.75" customHeight="1" x14ac:dyDescent="0.2">
      <c r="A296" s="57" t="s">
        <v>629</v>
      </c>
      <c r="B296" s="235" t="s">
        <v>630</v>
      </c>
      <c r="C296" s="58" t="s">
        <v>629</v>
      </c>
      <c r="D296" s="245">
        <v>275679265</v>
      </c>
      <c r="E296" s="245">
        <v>279978760.70999998</v>
      </c>
      <c r="F296" s="59">
        <f t="shared" si="76"/>
        <v>101.55960068668928</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90531</v>
      </c>
      <c r="E298" s="53">
        <f t="shared" si="80"/>
        <v>64261.440000000002</v>
      </c>
      <c r="F298" s="54">
        <f t="shared" ref="F298:F418" si="81">IF(D298&lt;&gt;0,IF(E298/D298&gt;=100,"&gt;&gt;100",E298/D298*100),"-")</f>
        <v>70.98280147131922</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90531</v>
      </c>
      <c r="E311" s="53">
        <f t="shared" si="85"/>
        <v>64261.440000000002</v>
      </c>
      <c r="F311" s="54">
        <f t="shared" si="81"/>
        <v>70.98280147131922</v>
      </c>
    </row>
    <row r="312" spans="1:6" ht="12.75" customHeight="1" x14ac:dyDescent="0.2">
      <c r="A312" s="55">
        <v>721</v>
      </c>
      <c r="B312" s="87" t="s">
        <v>660</v>
      </c>
      <c r="C312" s="52" t="s">
        <v>661</v>
      </c>
      <c r="D312" s="53">
        <f t="shared" ref="D312:E312" si="86">SUM(D313:D316)</f>
        <v>90531</v>
      </c>
      <c r="E312" s="53">
        <f t="shared" si="86"/>
        <v>64261.440000000002</v>
      </c>
      <c r="F312" s="54">
        <f t="shared" si="81"/>
        <v>70.98280147131922</v>
      </c>
    </row>
    <row r="313" spans="1:6" ht="12.75" customHeight="1" x14ac:dyDescent="0.2">
      <c r="A313" s="55">
        <v>7211</v>
      </c>
      <c r="B313" s="87" t="s">
        <v>662</v>
      </c>
      <c r="C313" s="52" t="s">
        <v>663</v>
      </c>
      <c r="D313" s="244">
        <v>90531</v>
      </c>
      <c r="E313" s="244">
        <v>64261.440000000002</v>
      </c>
      <c r="F313" s="54">
        <f t="shared" si="81"/>
        <v>70.98280147131922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54697192</v>
      </c>
      <c r="E350" s="53">
        <f t="shared" si="95"/>
        <v>106659754.24000001</v>
      </c>
      <c r="F350" s="54">
        <f t="shared" si="81"/>
        <v>195.00042020438636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46929679</v>
      </c>
      <c r="E363" s="53">
        <f t="shared" si="99"/>
        <v>86336581.420000002</v>
      </c>
      <c r="F363" s="54">
        <f t="shared" si="81"/>
        <v>183.97010859588448</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39887573</v>
      </c>
      <c r="E369" s="53">
        <f t="shared" si="101"/>
        <v>78290970.379999995</v>
      </c>
      <c r="F369" s="54">
        <f t="shared" si="81"/>
        <v>196.27910271702916</v>
      </c>
    </row>
    <row r="370" spans="1:6" ht="12.75" customHeight="1" x14ac:dyDescent="0.2">
      <c r="A370" s="55">
        <v>4221</v>
      </c>
      <c r="B370" s="87" t="s">
        <v>672</v>
      </c>
      <c r="C370" s="52" t="s">
        <v>764</v>
      </c>
      <c r="D370" s="244">
        <v>3158907</v>
      </c>
      <c r="E370" s="244">
        <v>5036022.45</v>
      </c>
      <c r="F370" s="54">
        <f t="shared" si="81"/>
        <v>159.42294122618995</v>
      </c>
    </row>
    <row r="371" spans="1:6" ht="12.75" customHeight="1" x14ac:dyDescent="0.2">
      <c r="A371" s="55">
        <v>4222</v>
      </c>
      <c r="B371" s="87" t="s">
        <v>765</v>
      </c>
      <c r="C371" s="52" t="s">
        <v>766</v>
      </c>
      <c r="D371" s="244">
        <v>2583690</v>
      </c>
      <c r="E371" s="244">
        <v>102550.5</v>
      </c>
      <c r="F371" s="54">
        <f t="shared" si="81"/>
        <v>3.9691487755884025</v>
      </c>
    </row>
    <row r="372" spans="1:6" ht="12.75" customHeight="1" x14ac:dyDescent="0.2">
      <c r="A372" s="55">
        <v>4223</v>
      </c>
      <c r="B372" s="87" t="s">
        <v>676</v>
      </c>
      <c r="C372" s="52" t="s">
        <v>767</v>
      </c>
      <c r="D372" s="244">
        <v>10432900</v>
      </c>
      <c r="E372" s="244">
        <v>299209.52</v>
      </c>
      <c r="F372" s="54">
        <f t="shared" si="81"/>
        <v>2.8679419912009125</v>
      </c>
    </row>
    <row r="373" spans="1:6" ht="12.75" customHeight="1" x14ac:dyDescent="0.2">
      <c r="A373" s="55">
        <v>4224</v>
      </c>
      <c r="B373" s="87" t="s">
        <v>678</v>
      </c>
      <c r="C373" s="52" t="s">
        <v>768</v>
      </c>
      <c r="D373" s="244">
        <v>23316952</v>
      </c>
      <c r="E373" s="244">
        <v>71849235.909999996</v>
      </c>
      <c r="F373" s="54">
        <f t="shared" si="81"/>
        <v>308.14162978934809</v>
      </c>
    </row>
    <row r="374" spans="1:6" ht="12.75" customHeight="1" x14ac:dyDescent="0.2">
      <c r="A374" s="55">
        <v>4225</v>
      </c>
      <c r="B374" s="87" t="s">
        <v>680</v>
      </c>
      <c r="C374" s="52" t="s">
        <v>769</v>
      </c>
      <c r="D374" s="244">
        <v>3000</v>
      </c>
      <c r="E374" s="244"/>
      <c r="F374" s="54">
        <f t="shared" si="81"/>
        <v>0</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392124</v>
      </c>
      <c r="E376" s="244">
        <v>1003952</v>
      </c>
      <c r="F376" s="54">
        <f t="shared" si="81"/>
        <v>256.02921524823779</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2682</v>
      </c>
      <c r="E383" s="53">
        <f t="shared" si="103"/>
        <v>7236.04</v>
      </c>
      <c r="F383" s="54">
        <f t="shared" si="81"/>
        <v>269.800149142431</v>
      </c>
    </row>
    <row r="384" spans="1:6" ht="12.75" customHeight="1" x14ac:dyDescent="0.2">
      <c r="A384" s="55">
        <v>4241</v>
      </c>
      <c r="B384" s="87" t="s">
        <v>781</v>
      </c>
      <c r="C384" s="52" t="s">
        <v>782</v>
      </c>
      <c r="D384" s="244">
        <v>2682</v>
      </c>
      <c r="E384" s="244">
        <v>7236.04</v>
      </c>
      <c r="F384" s="54">
        <f t="shared" si="81"/>
        <v>269.800149142431</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7039424</v>
      </c>
      <c r="E391" s="53">
        <f t="shared" si="105"/>
        <v>8038375</v>
      </c>
      <c r="F391" s="54">
        <f t="shared" si="81"/>
        <v>114.1908059523052</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7039424</v>
      </c>
      <c r="E393" s="244">
        <v>8038375</v>
      </c>
      <c r="F393" s="54">
        <f t="shared" si="81"/>
        <v>114.1908059523052</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7767513</v>
      </c>
      <c r="E402" s="53">
        <f t="shared" si="109"/>
        <v>20323172.82</v>
      </c>
      <c r="F402" s="54">
        <f t="shared" si="81"/>
        <v>261.64324179438131</v>
      </c>
    </row>
    <row r="403" spans="1:6" ht="12.75" customHeight="1" x14ac:dyDescent="0.2">
      <c r="A403" s="55">
        <v>451</v>
      </c>
      <c r="B403" s="87" t="s">
        <v>809</v>
      </c>
      <c r="C403" s="52" t="s">
        <v>810</v>
      </c>
      <c r="D403" s="244">
        <v>7767513</v>
      </c>
      <c r="E403" s="244">
        <v>20323172.82</v>
      </c>
      <c r="F403" s="54">
        <f t="shared" si="81"/>
        <v>261.64324179438131</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54606661</v>
      </c>
      <c r="E408" s="53">
        <f t="shared" si="111"/>
        <v>106595492.80000001</v>
      </c>
      <c r="F408" s="54">
        <f t="shared" si="81"/>
        <v>195.20602587292422</v>
      </c>
    </row>
    <row r="409" spans="1:6" ht="12.75" customHeight="1" x14ac:dyDescent="0.2">
      <c r="A409" s="55">
        <v>92212</v>
      </c>
      <c r="B409" s="87" t="s">
        <v>821</v>
      </c>
      <c r="C409" s="52" t="s">
        <v>822</v>
      </c>
      <c r="D409" s="244">
        <v>6803692</v>
      </c>
      <c r="E409" s="244">
        <v>5332656.0999999996</v>
      </c>
      <c r="F409" s="54">
        <f t="shared" si="81"/>
        <v>78.37885812585283</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104335</v>
      </c>
      <c r="E411" s="244">
        <v>142590.70000000001</v>
      </c>
      <c r="F411" s="54">
        <f t="shared" si="81"/>
        <v>136.66621938946665</v>
      </c>
    </row>
    <row r="412" spans="1:6" ht="12.75" customHeight="1" x14ac:dyDescent="0.2">
      <c r="A412" s="55" t="s">
        <v>606</v>
      </c>
      <c r="B412" s="87" t="s">
        <v>827</v>
      </c>
      <c r="C412" s="52" t="s">
        <v>828</v>
      </c>
      <c r="D412" s="53">
        <f>D6+D298</f>
        <v>3334106871</v>
      </c>
      <c r="E412" s="53">
        <f>E6+E298</f>
        <v>3772202396.3099999</v>
      </c>
      <c r="F412" s="54">
        <f t="shared" si="81"/>
        <v>113.13981651639745</v>
      </c>
    </row>
    <row r="413" spans="1:6" ht="12.75" customHeight="1" x14ac:dyDescent="0.2">
      <c r="A413" s="55" t="s">
        <v>606</v>
      </c>
      <c r="B413" s="87" t="s">
        <v>829</v>
      </c>
      <c r="C413" s="52" t="s">
        <v>830</v>
      </c>
      <c r="D413" s="53">
        <f t="shared" ref="D413:E413" si="112">D289+D350</f>
        <v>3442596714</v>
      </c>
      <c r="E413" s="53">
        <f t="shared" si="112"/>
        <v>3760988973.0799999</v>
      </c>
      <c r="F413" s="54">
        <f t="shared" si="81"/>
        <v>109.24860753469017</v>
      </c>
    </row>
    <row r="414" spans="1:6" ht="12.75" customHeight="1" x14ac:dyDescent="0.2">
      <c r="A414" s="55" t="s">
        <v>606</v>
      </c>
      <c r="B414" s="87" t="s">
        <v>831</v>
      </c>
      <c r="C414" s="52" t="s">
        <v>832</v>
      </c>
      <c r="D414" s="53">
        <f t="shared" ref="D414:E414" si="113">IF(D412&gt;=D413,D412-D413,0)</f>
        <v>0</v>
      </c>
      <c r="E414" s="53">
        <f t="shared" si="113"/>
        <v>11213423.230000019</v>
      </c>
      <c r="F414" s="54" t="str">
        <f t="shared" si="81"/>
        <v>-</v>
      </c>
    </row>
    <row r="415" spans="1:6" ht="12.75" customHeight="1" x14ac:dyDescent="0.2">
      <c r="A415" s="55" t="s">
        <v>606</v>
      </c>
      <c r="B415" s="87" t="s">
        <v>833</v>
      </c>
      <c r="C415" s="52" t="s">
        <v>834</v>
      </c>
      <c r="D415" s="53">
        <f t="shared" ref="D415:E415" si="114">IF(D413&gt;=D412,D413-D412,0)</f>
        <v>108489843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1564766084</v>
      </c>
      <c r="E417" s="53">
        <f t="shared" si="116"/>
        <v>1678150986.4000001</v>
      </c>
      <c r="F417" s="54">
        <f t="shared" si="81"/>
        <v>107.24612474409945</v>
      </c>
    </row>
    <row r="418" spans="1:6" ht="12.75" customHeight="1" x14ac:dyDescent="0.2">
      <c r="A418" s="57" t="s">
        <v>840</v>
      </c>
      <c r="B418" s="235" t="s">
        <v>841</v>
      </c>
      <c r="C418" s="58" t="s">
        <v>842</v>
      </c>
      <c r="D418" s="64">
        <f t="shared" ref="D418:E418" si="117">D294+D411</f>
        <v>325390628</v>
      </c>
      <c r="E418" s="64">
        <f t="shared" si="117"/>
        <v>326688689.00999999</v>
      </c>
      <c r="F418" s="59">
        <f t="shared" si="81"/>
        <v>100.39892390815879</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78375021.730000004</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344200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344200</v>
      </c>
      <c r="F478" s="54" t="str">
        <f t="shared" si="119"/>
        <v>-</v>
      </c>
    </row>
    <row r="479" spans="1:6" ht="24" x14ac:dyDescent="0.2">
      <c r="A479" s="55">
        <v>8331</v>
      </c>
      <c r="B479" s="234" t="s">
        <v>962</v>
      </c>
      <c r="C479" s="52" t="s">
        <v>963</v>
      </c>
      <c r="D479" s="244"/>
      <c r="E479" s="244">
        <v>344200</v>
      </c>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78030821.730000004</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78030821.730000004</v>
      </c>
      <c r="F502" s="54" t="str">
        <f t="shared" si="119"/>
        <v>-</v>
      </c>
    </row>
    <row r="503" spans="1:6" ht="12.75" customHeight="1" x14ac:dyDescent="0.2">
      <c r="A503" s="55">
        <v>8453</v>
      </c>
      <c r="B503" s="87" t="s">
        <v>1010</v>
      </c>
      <c r="C503" s="52" t="s">
        <v>1011</v>
      </c>
      <c r="D503" s="244"/>
      <c r="E503" s="244">
        <v>78030821.730000004</v>
      </c>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5717604</v>
      </c>
      <c r="E528" s="53">
        <f t="shared" si="148"/>
        <v>16935231.84</v>
      </c>
      <c r="F528" s="54">
        <f t="shared" si="119"/>
        <v>296.19455702073805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5717604</v>
      </c>
      <c r="E593" s="53">
        <f t="shared" si="167"/>
        <v>16935231.84</v>
      </c>
      <c r="F593" s="54">
        <f t="shared" si="119"/>
        <v>296.19455702073805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1846666</v>
      </c>
      <c r="E605" s="53">
        <f t="shared" si="171"/>
        <v>2413629.2400000002</v>
      </c>
      <c r="F605" s="54">
        <f t="shared" si="119"/>
        <v>130.70199158916665</v>
      </c>
    </row>
    <row r="606" spans="1:6" ht="24" x14ac:dyDescent="0.2">
      <c r="A606" s="55">
        <v>5443</v>
      </c>
      <c r="B606" s="87" t="s">
        <v>1207</v>
      </c>
      <c r="C606" s="52" t="s">
        <v>1208</v>
      </c>
      <c r="D606" s="244">
        <v>1846666</v>
      </c>
      <c r="E606" s="244">
        <v>2413629.2400000002</v>
      </c>
      <c r="F606" s="54">
        <f t="shared" si="119"/>
        <v>130.70199158916665</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3870938</v>
      </c>
      <c r="E612" s="53">
        <f t="shared" si="172"/>
        <v>14521602.6</v>
      </c>
      <c r="F612" s="54">
        <f t="shared" si="119"/>
        <v>375.14428285857326</v>
      </c>
    </row>
    <row r="613" spans="1:6" ht="24" x14ac:dyDescent="0.2">
      <c r="A613" s="55">
        <v>5453</v>
      </c>
      <c r="B613" s="234" t="s">
        <v>1221</v>
      </c>
      <c r="C613" s="52" t="s">
        <v>1222</v>
      </c>
      <c r="D613" s="244">
        <v>3870938</v>
      </c>
      <c r="E613" s="244">
        <v>14521602.6</v>
      </c>
      <c r="F613" s="54">
        <f t="shared" si="119"/>
        <v>375.14428285857326</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61439789.890000001</v>
      </c>
      <c r="F635" s="54" t="str">
        <f t="shared" si="119"/>
        <v>-</v>
      </c>
    </row>
    <row r="636" spans="1:6" ht="12.75" customHeight="1" x14ac:dyDescent="0.2">
      <c r="A636" s="55" t="s">
        <v>606</v>
      </c>
      <c r="B636" s="87" t="s">
        <v>1267</v>
      </c>
      <c r="C636" s="52" t="s">
        <v>1268</v>
      </c>
      <c r="D636" s="53">
        <f t="shared" ref="D636:E636" si="179">IF(D528-D420&gt;=0,D528-D420,0)</f>
        <v>5717604</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3334106871</v>
      </c>
      <c r="E639" s="53">
        <f t="shared" si="180"/>
        <v>3850577418.04</v>
      </c>
      <c r="F639" s="54">
        <f t="shared" si="119"/>
        <v>115.49052166060576</v>
      </c>
    </row>
    <row r="640" spans="1:6" ht="12.75" customHeight="1" x14ac:dyDescent="0.2">
      <c r="A640" s="55" t="s">
        <v>606</v>
      </c>
      <c r="B640" s="87" t="s">
        <v>1275</v>
      </c>
      <c r="C640" s="52" t="s">
        <v>1276</v>
      </c>
      <c r="D640" s="53">
        <f t="shared" ref="D640:E640" si="181">D413+D528</f>
        <v>3448314318</v>
      </c>
      <c r="E640" s="53">
        <f t="shared" si="181"/>
        <v>3777924204.9200001</v>
      </c>
      <c r="F640" s="54">
        <f t="shared" si="119"/>
        <v>109.5585801212916</v>
      </c>
    </row>
    <row r="641" spans="1:6" ht="12.75" customHeight="1" x14ac:dyDescent="0.2">
      <c r="A641" s="55" t="s">
        <v>606</v>
      </c>
      <c r="B641" s="87" t="s">
        <v>1277</v>
      </c>
      <c r="C641" s="52" t="s">
        <v>1278</v>
      </c>
      <c r="D641" s="53">
        <f t="shared" ref="D641:E641" si="182">IF(D639&gt;=D640,D639-D640,0)</f>
        <v>0</v>
      </c>
      <c r="E641" s="53">
        <f t="shared" si="182"/>
        <v>72653213.119999886</v>
      </c>
      <c r="F641" s="54" t="str">
        <f t="shared" si="119"/>
        <v>-</v>
      </c>
    </row>
    <row r="642" spans="1:6" ht="12.75" customHeight="1" x14ac:dyDescent="0.2">
      <c r="A642" s="55" t="s">
        <v>606</v>
      </c>
      <c r="B642" s="87" t="s">
        <v>1279</v>
      </c>
      <c r="C642" s="52" t="s">
        <v>1280</v>
      </c>
      <c r="D642" s="53">
        <f t="shared" ref="D642:E642" si="183">IF(D640&gt;=D639,D640-D639,0)</f>
        <v>114207447</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1564766084</v>
      </c>
      <c r="E644" s="53">
        <f t="shared" si="185"/>
        <v>1678150986.4000001</v>
      </c>
      <c r="F644" s="54">
        <f t="shared" si="119"/>
        <v>107.24612474409945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1678973531</v>
      </c>
      <c r="E646" s="53">
        <f t="shared" si="187"/>
        <v>1605497773.2800002</v>
      </c>
      <c r="F646" s="54">
        <f t="shared" si="119"/>
        <v>95.623769144458322</v>
      </c>
    </row>
    <row r="647" spans="1:6" ht="24" x14ac:dyDescent="0.2">
      <c r="A647" s="57" t="s">
        <v>1289</v>
      </c>
      <c r="B647" s="235" t="s">
        <v>1290</v>
      </c>
      <c r="C647" s="58" t="s">
        <v>1289</v>
      </c>
      <c r="D647" s="245">
        <v>369142</v>
      </c>
      <c r="E647" s="245">
        <v>369142.41</v>
      </c>
      <c r="F647" s="59">
        <f t="shared" si="119"/>
        <v>100.00011106836935</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200181</v>
      </c>
      <c r="E649" s="244">
        <v>609580.85</v>
      </c>
      <c r="F649" s="54">
        <f t="shared" ref="F649:F724" si="188">IF(D649&lt;&gt;0,IF(E649/D649&gt;=100,"&gt;&gt;100",E649/D649*100),"-")</f>
        <v>304.51483907064107</v>
      </c>
    </row>
    <row r="650" spans="1:6" ht="12.75" customHeight="1" x14ac:dyDescent="0.2">
      <c r="A650" s="55" t="s">
        <v>1294</v>
      </c>
      <c r="B650" s="87" t="s">
        <v>1295</v>
      </c>
      <c r="C650" s="52" t="s">
        <v>1294</v>
      </c>
      <c r="D650" s="244">
        <v>1180718245</v>
      </c>
      <c r="E650" s="244">
        <v>65009827.090000004</v>
      </c>
      <c r="F650" s="54">
        <f t="shared" si="188"/>
        <v>5.5059560030767551</v>
      </c>
    </row>
    <row r="651" spans="1:6" ht="12.75" customHeight="1" x14ac:dyDescent="0.2">
      <c r="A651" s="55" t="s">
        <v>1296</v>
      </c>
      <c r="B651" s="87" t="s">
        <v>1297</v>
      </c>
      <c r="C651" s="52" t="s">
        <v>1296</v>
      </c>
      <c r="D651" s="244">
        <v>1180308845</v>
      </c>
      <c r="E651" s="244">
        <v>65040213.670000002</v>
      </c>
      <c r="F651" s="54">
        <f t="shared" si="188"/>
        <v>5.5104402500686174</v>
      </c>
    </row>
    <row r="652" spans="1:6" ht="24" x14ac:dyDescent="0.2">
      <c r="A652" s="55">
        <v>11</v>
      </c>
      <c r="B652" s="87" t="s">
        <v>1298</v>
      </c>
      <c r="C652" s="52" t="s">
        <v>1299</v>
      </c>
      <c r="D652" s="53">
        <f t="shared" ref="D652:E652" si="189">+D649+D650-D651</f>
        <v>609581</v>
      </c>
      <c r="E652" s="53">
        <f t="shared" si="189"/>
        <v>579194.27000000328</v>
      </c>
      <c r="F652" s="54">
        <f t="shared" si="188"/>
        <v>95.015144828989634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6055</v>
      </c>
      <c r="E654" s="264">
        <v>6081</v>
      </c>
      <c r="F654" s="54">
        <f t="shared" si="188"/>
        <v>100.42939719240297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5830</v>
      </c>
      <c r="E656" s="264">
        <v>5858</v>
      </c>
      <c r="F656" s="54">
        <f t="shared" si="188"/>
        <v>100.4802744425386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15502087</v>
      </c>
      <c r="E669" s="244">
        <v>17498316.91</v>
      </c>
      <c r="F669" s="54">
        <f t="shared" si="188"/>
        <v>112.87716879669169</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254527</v>
      </c>
      <c r="E676" s="244">
        <v>65609.22</v>
      </c>
      <c r="F676" s="54">
        <f t="shared" si="188"/>
        <v>25.776919540952438</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v>129998</v>
      </c>
      <c r="E678" s="244"/>
      <c r="F678" s="54">
        <f t="shared" si="188"/>
        <v>0</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119959246</v>
      </c>
      <c r="E710" s="244">
        <v>126019105.93000001</v>
      </c>
      <c r="F710" s="54">
        <f t="shared" si="188"/>
        <v>105.05159888217371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895728</v>
      </c>
      <c r="E712" s="244">
        <v>362891.38</v>
      </c>
      <c r="F712" s="54">
        <f t="shared" si="188"/>
        <v>40.51356885125842</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1569060</v>
      </c>
      <c r="E716" s="244">
        <v>1764024.85</v>
      </c>
      <c r="F716" s="54">
        <f t="shared" si="188"/>
        <v>112.42558283303379</v>
      </c>
    </row>
    <row r="717" spans="1:6" ht="12.75" customHeight="1" x14ac:dyDescent="0.2">
      <c r="A717" s="55">
        <v>31215</v>
      </c>
      <c r="B717" s="87" t="s">
        <v>1411</v>
      </c>
      <c r="C717" s="52" t="s">
        <v>1412</v>
      </c>
      <c r="D717" s="244">
        <v>2655105</v>
      </c>
      <c r="E717" s="244">
        <v>2443487.7999999998</v>
      </c>
      <c r="F717" s="54">
        <f t="shared" si="188"/>
        <v>92.029799198148467</v>
      </c>
    </row>
    <row r="718" spans="1:6" ht="12.75" customHeight="1" x14ac:dyDescent="0.2">
      <c r="A718" s="55">
        <v>32121</v>
      </c>
      <c r="B718" s="87" t="s">
        <v>1413</v>
      </c>
      <c r="C718" s="52" t="s">
        <v>1414</v>
      </c>
      <c r="D718" s="244">
        <v>30423178</v>
      </c>
      <c r="E718" s="244">
        <v>31977670.539999999</v>
      </c>
      <c r="F718" s="54">
        <f t="shared" si="188"/>
        <v>105.10956659425914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17558151</v>
      </c>
      <c r="E722" s="244">
        <v>20543503</v>
      </c>
      <c r="F722" s="54">
        <f t="shared" si="188"/>
        <v>117.00265591747103</v>
      </c>
    </row>
    <row r="723" spans="1:6" ht="12.75" customHeight="1" x14ac:dyDescent="0.2">
      <c r="A723" s="55" t="s">
        <v>1423</v>
      </c>
      <c r="B723" s="87" t="s">
        <v>1424</v>
      </c>
      <c r="C723" s="52" t="s">
        <v>1423</v>
      </c>
      <c r="D723" s="244">
        <v>861285</v>
      </c>
      <c r="E723" s="244">
        <v>710927.42</v>
      </c>
      <c r="F723" s="54">
        <f t="shared" si="188"/>
        <v>82.542645001364249</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52328</v>
      </c>
      <c r="E725" s="244">
        <v>48545.73</v>
      </c>
      <c r="F725" s="54">
        <f t="shared" ref="F725:F979" si="190">IF(D725&lt;&gt;0,IF(E725/D725&gt;=100,"&gt;&gt;100",E725/D725*100),"-")</f>
        <v>92.7719958721908</v>
      </c>
    </row>
    <row r="726" spans="1:6" ht="12.75" customHeight="1" x14ac:dyDescent="0.2">
      <c r="A726" s="55" t="s">
        <v>1429</v>
      </c>
      <c r="B726" s="87" t="s">
        <v>1430</v>
      </c>
      <c r="C726" s="52" t="s">
        <v>1429</v>
      </c>
      <c r="D726" s="244">
        <v>2281550</v>
      </c>
      <c r="E726" s="244">
        <v>1778213</v>
      </c>
      <c r="F726" s="54">
        <f t="shared" si="190"/>
        <v>77.938813525892485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32839</v>
      </c>
      <c r="E742" s="244">
        <v>15225.79</v>
      </c>
      <c r="F742" s="54">
        <f t="shared" si="190"/>
        <v>46.364962392277477</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971466</v>
      </c>
      <c r="E819" s="244">
        <v>1088922.5</v>
      </c>
      <c r="F819" s="54">
        <f t="shared" si="190"/>
        <v>112.09064444869918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1294916</v>
      </c>
      <c r="E954" s="244">
        <v>1841714.24</v>
      </c>
      <c r="F954" s="54">
        <f t="shared" si="190"/>
        <v>142.22654133549975</v>
      </c>
    </row>
    <row r="955" spans="1:6" ht="24" x14ac:dyDescent="0.2">
      <c r="A955" s="55" t="s">
        <v>1886</v>
      </c>
      <c r="B955" s="87" t="s">
        <v>1887</v>
      </c>
      <c r="C955" s="52" t="s">
        <v>1886</v>
      </c>
      <c r="D955" s="244">
        <v>551750</v>
      </c>
      <c r="E955" s="244">
        <v>571915</v>
      </c>
      <c r="F955" s="54">
        <f t="shared" si="190"/>
        <v>103.65473493429995</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290" sqref="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1579348025</v>
      </c>
      <c r="E6" s="231">
        <f t="shared" si="0"/>
        <v>1678087332.0900002</v>
      </c>
      <c r="F6" s="232">
        <f t="shared" ref="F6:F260" si="1">IF(D6&gt;0,IF(E6/D6&gt;=100,"&gt;&gt;100",E6/D6*100),"-")</f>
        <v>106.25190303384842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1190257418</v>
      </c>
      <c r="E7" s="106">
        <f t="shared" si="2"/>
        <v>1250432324.3400002</v>
      </c>
      <c r="F7" s="95">
        <f t="shared" si="1"/>
        <v>105.05562119840535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72744846</v>
      </c>
      <c r="E8" s="106">
        <f>E9+E10-E11</f>
        <v>70572777.540000007</v>
      </c>
      <c r="F8" s="95">
        <f t="shared" si="1"/>
        <v>97.014127351372778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70572778</v>
      </c>
      <c r="E9" s="249">
        <v>70572777.540000007</v>
      </c>
      <c r="F9" s="95">
        <f t="shared" si="1"/>
        <v>99.999999348190613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18125129</v>
      </c>
      <c r="E10" s="249">
        <v>17764813.09</v>
      </c>
      <c r="F10" s="95">
        <f t="shared" si="1"/>
        <v>98.01206430034236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15953061</v>
      </c>
      <c r="E11" s="249">
        <v>17764813.09</v>
      </c>
      <c r="F11" s="95">
        <f t="shared" si="1"/>
        <v>111.35676777014768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1022418563</v>
      </c>
      <c r="E12" s="106">
        <f t="shared" si="3"/>
        <v>1050716655.03</v>
      </c>
      <c r="F12" s="95">
        <f t="shared" si="1"/>
        <v>102.76776000104763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860857542</v>
      </c>
      <c r="E13" s="106">
        <f t="shared" si="4"/>
        <v>870355916.23000002</v>
      </c>
      <c r="F13" s="95">
        <f t="shared" si="1"/>
        <v>101.10336191141833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2244619</v>
      </c>
      <c r="E14" s="249">
        <v>2244618.59</v>
      </c>
      <c r="F14" s="95">
        <f t="shared" si="1"/>
        <v>99.999981734093851</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1112761544</v>
      </c>
      <c r="E15" s="249">
        <v>1135696033.7</v>
      </c>
      <c r="F15" s="95">
        <f t="shared" si="1"/>
        <v>102.06104262172452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7305126</v>
      </c>
      <c r="E16" s="249">
        <v>7305125.6200000001</v>
      </c>
      <c r="F16" s="95">
        <f t="shared" si="1"/>
        <v>99.999994798173233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7752547</v>
      </c>
      <c r="E17" s="249">
        <v>7560131.1500000004</v>
      </c>
      <c r="F17" s="95">
        <f t="shared" si="1"/>
        <v>97.518030525967788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269206294</v>
      </c>
      <c r="E18" s="249">
        <v>282449992.82999998</v>
      </c>
      <c r="F18" s="95">
        <f t="shared" si="1"/>
        <v>104.91953536197782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148969657</v>
      </c>
      <c r="E19" s="106">
        <f t="shared" si="5"/>
        <v>164186077.57999992</v>
      </c>
      <c r="F19" s="95">
        <f t="shared" si="1"/>
        <v>110.2144429183991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60815191</v>
      </c>
      <c r="E20" s="249">
        <v>61124395.409999996</v>
      </c>
      <c r="F20" s="95">
        <f t="shared" si="1"/>
        <v>100.50843285191688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10361515</v>
      </c>
      <c r="E21" s="249">
        <v>10306908.6</v>
      </c>
      <c r="F21" s="95">
        <f t="shared" si="1"/>
        <v>99.472988264747002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12508273</v>
      </c>
      <c r="E22" s="249">
        <v>10997034.23</v>
      </c>
      <c r="F22" s="95">
        <f t="shared" si="1"/>
        <v>87.91808613387316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1136575398</v>
      </c>
      <c r="E23" s="249">
        <v>1156140999.8299999</v>
      </c>
      <c r="F23" s="95">
        <f t="shared" si="1"/>
        <v>101.72145216801533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526276</v>
      </c>
      <c r="E24" s="249">
        <v>515662.39</v>
      </c>
      <c r="F24" s="95">
        <f t="shared" si="1"/>
        <v>97.983261634579577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37021</v>
      </c>
      <c r="E25" s="249">
        <v>29687.02</v>
      </c>
      <c r="F25" s="95">
        <f t="shared" si="1"/>
        <v>80.18967612976418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31132436</v>
      </c>
      <c r="E26" s="249">
        <v>30313728.859999999</v>
      </c>
      <c r="F26" s="95">
        <f t="shared" si="1"/>
        <v>97.370243883260528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1102986453</v>
      </c>
      <c r="E28" s="249">
        <v>1105242338.76</v>
      </c>
      <c r="F28" s="95">
        <f t="shared" si="1"/>
        <v>100.20452524633139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2165211</v>
      </c>
      <c r="E29" s="106">
        <f t="shared" si="6"/>
        <v>1701892.6000000006</v>
      </c>
      <c r="F29" s="95">
        <f t="shared" si="1"/>
        <v>78.601697478906246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4654737</v>
      </c>
      <c r="E30" s="249">
        <v>4651370.8600000003</v>
      </c>
      <c r="F30" s="95">
        <f t="shared" si="1"/>
        <v>99.927683561928433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2489526</v>
      </c>
      <c r="E34" s="249">
        <v>2949478.26</v>
      </c>
      <c r="F34" s="95">
        <f t="shared" si="1"/>
        <v>118.47549533525658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509706</v>
      </c>
      <c r="E35" s="106">
        <f t="shared" si="7"/>
        <v>514528.11000000004</v>
      </c>
      <c r="F35" s="95">
        <f t="shared" si="1"/>
        <v>100.9460571388212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462962</v>
      </c>
      <c r="E36" s="249">
        <v>469110.46</v>
      </c>
      <c r="F36" s="95">
        <f t="shared" si="1"/>
        <v>101.32807012238585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60358</v>
      </c>
      <c r="E37" s="249">
        <v>58837.440000000002</v>
      </c>
      <c r="F37" s="95">
        <f t="shared" si="1"/>
        <v>97.480764770204459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13614</v>
      </c>
      <c r="E40" s="249">
        <v>13419.79</v>
      </c>
      <c r="F40" s="95">
        <f t="shared" si="1"/>
        <v>98.573453797561342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9916447</v>
      </c>
      <c r="E45" s="106">
        <f t="shared" si="9"/>
        <v>13958240.510000005</v>
      </c>
      <c r="F45" s="95">
        <f t="shared" si="1"/>
        <v>140.75848446525259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35898073</v>
      </c>
      <c r="E47" s="249">
        <v>43322497.840000004</v>
      </c>
      <c r="F47" s="95">
        <f t="shared" si="1"/>
        <v>120.68195927954129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25981626</v>
      </c>
      <c r="E50" s="249">
        <v>29364257.329999998</v>
      </c>
      <c r="F50" s="95">
        <f t="shared" si="1"/>
        <v>113.01932115411097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23483786</v>
      </c>
      <c r="E54" s="249">
        <v>23390112.969999999</v>
      </c>
      <c r="F54" s="95">
        <f t="shared" si="1"/>
        <v>99.601116148818591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23483786</v>
      </c>
      <c r="E55" s="249">
        <v>23390112.969999999</v>
      </c>
      <c r="F55" s="95">
        <f t="shared" si="1"/>
        <v>99.601116148818591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71513212</v>
      </c>
      <c r="E56" s="106">
        <f t="shared" si="11"/>
        <v>70430385.890000001</v>
      </c>
      <c r="F56" s="95">
        <f t="shared" si="1"/>
        <v>98.485837679896122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7278451</v>
      </c>
      <c r="E57" s="249">
        <v>4648251.1500000004</v>
      </c>
      <c r="F57" s="95">
        <f t="shared" si="1"/>
        <v>63.863192181962901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64234761</v>
      </c>
      <c r="E58" s="249">
        <v>65782134.740000002</v>
      </c>
      <c r="F58" s="95">
        <f t="shared" si="1"/>
        <v>102.40893515584186</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23580797</v>
      </c>
      <c r="E63" s="106">
        <f t="shared" si="12"/>
        <v>58712505.880000003</v>
      </c>
      <c r="F63" s="95">
        <f t="shared" si="1"/>
        <v>248.98439980633395</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23580797</v>
      </c>
      <c r="E64" s="249">
        <v>58712505.880000003</v>
      </c>
      <c r="F64" s="95">
        <f t="shared" si="1"/>
        <v>248.98439980633395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389090607</v>
      </c>
      <c r="E68" s="106">
        <f t="shared" si="13"/>
        <v>427655007.75</v>
      </c>
      <c r="F68" s="95">
        <f t="shared" si="1"/>
        <v>109.91141910295458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609581</v>
      </c>
      <c r="E69" s="106">
        <f t="shared" si="14"/>
        <v>579194.2699999999</v>
      </c>
      <c r="F69" s="95">
        <f t="shared" si="1"/>
        <v>95.015144828989079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603581</v>
      </c>
      <c r="E70" s="106">
        <f t="shared" si="15"/>
        <v>556304.19999999995</v>
      </c>
      <c r="F70" s="95">
        <f t="shared" si="1"/>
        <v>92.167281607605261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603581</v>
      </c>
      <c r="E72" s="249">
        <v>535079.25</v>
      </c>
      <c r="F72" s="95">
        <f t="shared" si="1"/>
        <v>88.650777608970472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21224.95</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6000</v>
      </c>
      <c r="E76" s="249">
        <v>22890.07</v>
      </c>
      <c r="F76" s="95">
        <f t="shared" si="1"/>
        <v>381.50116666666662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18414190</v>
      </c>
      <c r="E78" s="106">
        <f>E79+SUM(E82:E84)-E85+E86</f>
        <v>16689856.32</v>
      </c>
      <c r="F78" s="95">
        <f t="shared" si="1"/>
        <v>90.63584290158839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40000</v>
      </c>
      <c r="E79" s="106">
        <f t="shared" si="16"/>
        <v>40000</v>
      </c>
      <c r="F79" s="95">
        <f t="shared" si="1"/>
        <v>100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40000</v>
      </c>
      <c r="E80" s="249">
        <v>40000</v>
      </c>
      <c r="F80" s="95">
        <f t="shared" si="1"/>
        <v>100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501829</v>
      </c>
      <c r="E83" s="249">
        <v>157465.12</v>
      </c>
      <c r="F83" s="95">
        <f t="shared" si="1"/>
        <v>31.378242389339796</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48195</v>
      </c>
      <c r="E84" s="249">
        <v>243193.78</v>
      </c>
      <c r="F84" s="95">
        <f t="shared" si="1"/>
        <v>504.60375557630465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17824166</v>
      </c>
      <c r="E86" s="249">
        <v>16249197.42</v>
      </c>
      <c r="F86" s="95">
        <f t="shared" si="1"/>
        <v>91.163858213618525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108184</v>
      </c>
      <c r="E118" s="106">
        <f t="shared" si="20"/>
        <v>155104.84</v>
      </c>
      <c r="F118" s="95">
        <f t="shared" si="1"/>
        <v>143.37133032611106</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108184</v>
      </c>
      <c r="E119" s="106">
        <f t="shared" si="21"/>
        <v>155104.84</v>
      </c>
      <c r="F119" s="95">
        <f t="shared" si="1"/>
        <v>143.37133032611106</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108184</v>
      </c>
      <c r="E125" s="249">
        <v>155104.84</v>
      </c>
      <c r="F125" s="95">
        <f t="shared" si="1"/>
        <v>143.37133032611106</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344200</v>
      </c>
      <c r="E134" s="106">
        <f t="shared" si="23"/>
        <v>0</v>
      </c>
      <c r="F134" s="95">
        <f t="shared" si="1"/>
        <v>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344200</v>
      </c>
      <c r="E135" s="106">
        <f t="shared" si="24"/>
        <v>0</v>
      </c>
      <c r="F135" s="95">
        <f t="shared" si="1"/>
        <v>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344200</v>
      </c>
      <c r="E136" s="249"/>
      <c r="F136" s="95">
        <f t="shared" si="1"/>
        <v>0</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369004859</v>
      </c>
      <c r="E146" s="106">
        <f t="shared" si="26"/>
        <v>409454307.91999996</v>
      </c>
      <c r="F146" s="95">
        <f t="shared" si="1"/>
        <v>110.9617659316513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13931291</v>
      </c>
      <c r="E159" s="249">
        <v>18394370.260000002</v>
      </c>
      <c r="F159" s="95">
        <f t="shared" si="1"/>
        <v>132.03636518683015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44686432</v>
      </c>
      <c r="E160" s="249">
        <v>45912438.119999997</v>
      </c>
      <c r="F160" s="95">
        <f t="shared" si="1"/>
        <v>102.74357576814366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676435264</v>
      </c>
      <c r="E161" s="249">
        <v>737831954.38</v>
      </c>
      <c r="F161" s="95">
        <f t="shared" si="1"/>
        <v>109.07650645191673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175828</v>
      </c>
      <c r="E162" s="249">
        <v>63874.29</v>
      </c>
      <c r="F162" s="95">
        <f t="shared" si="1"/>
        <v>36.327712309757267</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366223956</v>
      </c>
      <c r="E163" s="249">
        <v>392748329.13</v>
      </c>
      <c r="F163" s="95">
        <f t="shared" si="1"/>
        <v>107.24266468521246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240451</v>
      </c>
      <c r="E164" s="106">
        <f t="shared" si="28"/>
        <v>407401.99</v>
      </c>
      <c r="F164" s="95">
        <f t="shared" si="1"/>
        <v>169.43243737809365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240451</v>
      </c>
      <c r="E166" s="249">
        <v>407401.99</v>
      </c>
      <c r="F166" s="95">
        <f t="shared" si="1"/>
        <v>169.43243737809365</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369142</v>
      </c>
      <c r="E170" s="106">
        <f t="shared" si="29"/>
        <v>369142.41</v>
      </c>
      <c r="F170" s="95">
        <f t="shared" si="1"/>
        <v>100.00011106836935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369142</v>
      </c>
      <c r="E172" s="249">
        <v>369142.41</v>
      </c>
      <c r="F172" s="95">
        <f t="shared" si="1"/>
        <v>100.00011106836935</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1579348025</v>
      </c>
      <c r="E175" s="106">
        <f t="shared" si="30"/>
        <v>1678087332.0900002</v>
      </c>
      <c r="F175" s="95">
        <f t="shared" si="1"/>
        <v>106.25190303384842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2010077124</v>
      </c>
      <c r="E176" s="106">
        <f t="shared" si="31"/>
        <v>2028165527.24</v>
      </c>
      <c r="F176" s="95">
        <f t="shared" si="1"/>
        <v>100.89988603044269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1734731916</v>
      </c>
      <c r="E177" s="106">
        <f t="shared" si="32"/>
        <v>1723366645.5599999</v>
      </c>
      <c r="F177" s="95">
        <f t="shared" si="1"/>
        <v>99.344839952780333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91288718</v>
      </c>
      <c r="E178" s="249">
        <v>99139108.489999995</v>
      </c>
      <c r="F178" s="95">
        <f t="shared" si="1"/>
        <v>108.59951882553547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890683110</v>
      </c>
      <c r="E179" s="249">
        <v>965654294.57000005</v>
      </c>
      <c r="F179" s="95">
        <f t="shared" si="1"/>
        <v>108.41726801914993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164366</v>
      </c>
      <c r="E180" s="106">
        <f t="shared" si="33"/>
        <v>166523.69</v>
      </c>
      <c r="F180" s="95">
        <f t="shared" si="1"/>
        <v>101.31273499385517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2068</v>
      </c>
      <c r="E182" s="249">
        <v>580.78</v>
      </c>
      <c r="F182" s="95">
        <f t="shared" si="1"/>
        <v>28.084139264990327</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162298</v>
      </c>
      <c r="E183" s="249">
        <v>165942.91</v>
      </c>
      <c r="F183" s="95">
        <f t="shared" si="1"/>
        <v>102.24581325709498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39750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752555972</v>
      </c>
      <c r="E188" s="249">
        <v>658406718.80999994</v>
      </c>
      <c r="F188" s="95">
        <f t="shared" si="1"/>
        <v>87.489401892620947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49005986</v>
      </c>
      <c r="E189" s="249">
        <v>54038708.43</v>
      </c>
      <c r="F189" s="95">
        <f t="shared" si="1"/>
        <v>110.26960753325115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219522866</v>
      </c>
      <c r="E206" s="106">
        <f t="shared" si="37"/>
        <v>245501683.75</v>
      </c>
      <c r="F206" s="95">
        <f t="shared" si="1"/>
        <v>111.83421947033072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219522866</v>
      </c>
      <c r="E207" s="106">
        <f t="shared" si="38"/>
        <v>245501683.75</v>
      </c>
      <c r="F207" s="95">
        <f t="shared" si="1"/>
        <v>111.83421947033072</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204039116</v>
      </c>
      <c r="E212" s="249">
        <v>166508715.05000001</v>
      </c>
      <c r="F212" s="95">
        <f t="shared" si="1"/>
        <v>81.606271539619897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15483750</v>
      </c>
      <c r="E215" s="249">
        <v>78992968.700000003</v>
      </c>
      <c r="F215" s="95">
        <f t="shared" si="1"/>
        <v>510.16690853313963</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6816356</v>
      </c>
      <c r="E234" s="106">
        <f t="shared" si="40"/>
        <v>5258489.5</v>
      </c>
      <c r="F234" s="95">
        <f t="shared" si="1"/>
        <v>77.145171114888953</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6816356</v>
      </c>
      <c r="E236" s="249">
        <v>5258489.5</v>
      </c>
      <c r="F236" s="95">
        <f t="shared" si="1"/>
        <v>77.145171114888953</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-430729099</v>
      </c>
      <c r="E237" s="106">
        <f t="shared" si="41"/>
        <v>-350078195.14999986</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922853804</v>
      </c>
      <c r="E238" s="106">
        <f t="shared" si="42"/>
        <v>928730889.11999989</v>
      </c>
      <c r="F238" s="95">
        <f t="shared" si="1"/>
        <v>100.63683815296922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1141610325</v>
      </c>
      <c r="E239" s="106">
        <f t="shared" si="43"/>
        <v>1174232573.3</v>
      </c>
      <c r="F239" s="95">
        <f t="shared" si="1"/>
        <v>102.85756423059679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601984546</v>
      </c>
      <c r="E240" s="249">
        <v>660673079.67999995</v>
      </c>
      <c r="F240" s="95">
        <f t="shared" si="1"/>
        <v>109.7491761325049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539625779</v>
      </c>
      <c r="E241" s="249">
        <v>513559493.62</v>
      </c>
      <c r="F241" s="95">
        <f t="shared" si="1"/>
        <v>95.169562612760203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218756521</v>
      </c>
      <c r="E242" s="106">
        <f t="shared" si="44"/>
        <v>245501684.18000001</v>
      </c>
      <c r="F242" s="95">
        <f t="shared" si="1"/>
        <v>112.22599585042769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15483750</v>
      </c>
      <c r="E243" s="249">
        <v>79187598.579999998</v>
      </c>
      <c r="F243" s="95">
        <f t="shared" si="1"/>
        <v>511.42390299507542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203272771</v>
      </c>
      <c r="E244" s="249">
        <v>166314085.59999999</v>
      </c>
      <c r="F244" s="95">
        <f t="shared" si="1"/>
        <v>81.818181934460867</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-1678973531</v>
      </c>
      <c r="E245" s="106">
        <f t="shared" si="45"/>
        <v>-1605497773.2799997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61439789.890000001</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v>61439789.890000001</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1678973531</v>
      </c>
      <c r="E250" s="106">
        <f t="shared" si="47"/>
        <v>1666937563.1699998</v>
      </c>
      <c r="F250" s="95">
        <f t="shared" si="1"/>
        <v>99.283135343841209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1641774978</v>
      </c>
      <c r="E251" s="249">
        <v>1614011580.0699999</v>
      </c>
      <c r="F251" s="95">
        <f t="shared" si="1"/>
        <v>98.308940122609172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31480950</v>
      </c>
      <c r="E252" s="249">
        <v>52925983.100000001</v>
      </c>
      <c r="F252" s="95">
        <f t="shared" si="1"/>
        <v>168.12066694302428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5717603</v>
      </c>
      <c r="E253" s="249"/>
      <c r="F253" s="95">
        <f t="shared" si="1"/>
        <v>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325286293</v>
      </c>
      <c r="E255" s="249">
        <v>326546098.31</v>
      </c>
      <c r="F255" s="95">
        <f t="shared" si="1"/>
        <v>100.38729123762987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104335</v>
      </c>
      <c r="E256" s="249">
        <v>142590.70000000001</v>
      </c>
      <c r="F256" s="95">
        <f t="shared" si="1"/>
        <v>136.66621938946665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406316190</v>
      </c>
      <c r="E259" s="106">
        <f t="shared" si="49"/>
        <v>263170614.09</v>
      </c>
      <c r="F259" s="95">
        <f t="shared" si="1"/>
        <v>64.769905941970961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406316190</v>
      </c>
      <c r="E260" s="250">
        <v>263170614.09</v>
      </c>
      <c r="F260" s="99">
        <f t="shared" si="1"/>
        <v>64.769905941970961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514999585</v>
      </c>
      <c r="E264" s="249">
        <v>429367323.37</v>
      </c>
      <c r="F264" s="95">
        <f t="shared" si="50"/>
        <v>83.372362983554638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220229230</v>
      </c>
      <c r="E265" s="249">
        <v>372835313.68000001</v>
      </c>
      <c r="F265" s="95">
        <f t="shared" si="50"/>
        <v>169.29420026578669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4712</v>
      </c>
      <c r="E266" s="249"/>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235739</v>
      </c>
      <c r="E267" s="249">
        <v>407401.99</v>
      </c>
      <c r="F267" s="95">
        <f t="shared" si="50"/>
        <v>172.81908805925198</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16510843</v>
      </c>
      <c r="E268" s="249">
        <v>3218632.73</v>
      </c>
      <c r="F268" s="95">
        <f t="shared" si="50"/>
        <v>19.49405448286317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67397</v>
      </c>
      <c r="E269" s="249">
        <v>60213.75</v>
      </c>
      <c r="F269" s="95">
        <f t="shared" si="50"/>
        <v>89.341884653619601</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1313323</v>
      </c>
      <c r="E271" s="249">
        <v>1313323.1399999999</v>
      </c>
      <c r="F271" s="95">
        <f t="shared" si="50"/>
        <v>100.00001065998234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61037745</v>
      </c>
      <c r="E286" s="249">
        <v>93331209.689999998</v>
      </c>
      <c r="F286" s="95">
        <f t="shared" si="50"/>
        <v>152.90736853073454</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538224042</v>
      </c>
      <c r="E287" s="249">
        <v>536476906.19</v>
      </c>
      <c r="F287" s="95">
        <f t="shared" si="50"/>
        <v>99.675388746383803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1196507874</v>
      </c>
      <c r="E288" s="249">
        <v>1186889739.3699999</v>
      </c>
      <c r="F288" s="95">
        <f t="shared" si="50"/>
        <v>99.196149491449134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34738654</v>
      </c>
      <c r="E289" s="249">
        <v>34737976.060000002</v>
      </c>
      <c r="F289" s="95">
        <f t="shared" si="50"/>
        <v>99.998048456339163</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14267332</v>
      </c>
      <c r="E290" s="249">
        <v>19300732.369999997</v>
      </c>
      <c r="F290" s="95">
        <f t="shared" si="50"/>
        <v>135.27919845139931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219522866</v>
      </c>
      <c r="E294" s="249">
        <v>245501683.75</v>
      </c>
      <c r="F294" s="95">
        <f t="shared" si="50"/>
        <v>111.83421947033072</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734694942</v>
      </c>
      <c r="E295" s="249">
        <v>641995523.90999997</v>
      </c>
      <c r="F295" s="95">
        <f t="shared" si="50"/>
        <v>87.382597484930002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1333261</v>
      </c>
      <c r="E297" s="249">
        <v>1842467.26</v>
      </c>
      <c r="F297" s="95">
        <f t="shared" si="50"/>
        <v>138.19254144537339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176981</v>
      </c>
      <c r="E298" s="249">
        <v>264811.28999999998</v>
      </c>
      <c r="F298" s="95">
        <f t="shared" si="50"/>
        <v>149.62695995615348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14196066</v>
      </c>
      <c r="E302" s="249">
        <v>12833576.1</v>
      </c>
      <c r="F302" s="95">
        <f t="shared" si="50"/>
        <v>90.402341747354512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766344</v>
      </c>
      <c r="E309" s="249">
        <v>194629.45</v>
      </c>
      <c r="F309" s="95">
        <f t="shared" si="50"/>
        <v>25.397138882799368</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1200" verticalDpi="1200"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02" sqref="E10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3442596714</v>
      </c>
      <c r="E89" s="83">
        <f t="shared" si="17"/>
        <v>3760988973.0799999</v>
      </c>
      <c r="F89" s="65">
        <f t="shared" si="1"/>
        <v>109.24860753469017</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3442596714</v>
      </c>
      <c r="E99" s="83">
        <f t="shared" si="20"/>
        <v>3760988973.0799999</v>
      </c>
      <c r="F99" s="65">
        <f t="shared" si="1"/>
        <v>109.24860753469017</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3442596714</v>
      </c>
      <c r="E101" s="251">
        <v>3760988973.0799999</v>
      </c>
      <c r="F101" s="65">
        <f t="shared" si="1"/>
        <v>109.24860753469017</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3442596714</v>
      </c>
      <c r="E141" s="108">
        <f t="shared" si="28"/>
        <v>3760988973.0799999</v>
      </c>
      <c r="F141" s="84">
        <f t="shared" si="1"/>
        <v>109.24860753469017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H31" sqref="H3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2594603.9</v>
      </c>
      <c r="E5" s="109">
        <f t="shared" si="0"/>
        <v>366316.9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50000</v>
      </c>
      <c r="E6" s="110">
        <f t="shared" si="1"/>
        <v>366316.9</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50000</v>
      </c>
      <c r="E7" s="110">
        <f t="shared" si="2"/>
        <v>366316.9</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50000</v>
      </c>
      <c r="E9" s="252">
        <v>366316.9</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2544603.9</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2544603.9</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2544603.9</v>
      </c>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2003260768.5899999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5283604773.9800005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5110234439.0500002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1182061406.4100001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2433098833.1900001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6083521.2199999997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895940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200000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1487894738.23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95339313.019999996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78031021.909999996</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78031021.909999996</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5263958504.8299999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5121599710.04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1174211016.04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2358127649.02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6081363.1699999999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935690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200000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1582043991.8099999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90306591.030000001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52052203.759999998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52052203.759999998</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2022907037.7400007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571214882.25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536476906.19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536476906.19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315753065.98999995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220356044.22000003</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367795.98</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34737976.060000002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34737976.060000002</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1451692155.4899998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1186889739.3699999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19300732.370000001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245501683.75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7</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38069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Provjera</v>
      </c>
      <c r="C246" s="120" t="s">
        <v>3248</v>
      </c>
      <c r="D246" s="125"/>
      <c r="E246" s="73">
        <f t="shared" si="20"/>
        <v>0</v>
      </c>
      <c r="F246" s="73">
        <f t="shared" si="21"/>
        <v>1</v>
      </c>
      <c r="G246" s="73"/>
      <c r="H246" s="73"/>
      <c r="I246" s="73"/>
      <c r="J246" s="73"/>
      <c r="K246" s="73"/>
      <c r="L246" s="73">
        <f>IF(AND('PR-RAS'!D503&gt;0,'PR-RAS'!D897=0),1,0)</f>
        <v>0</v>
      </c>
      <c r="M246" s="73">
        <f>IF(AND('PR-RAS'!E503&gt;0,'PR-RAS'!E897=0),1,0)</f>
        <v>1</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Provjera</v>
      </c>
      <c r="C268" s="120" t="s">
        <v>3270</v>
      </c>
      <c r="D268" s="125"/>
      <c r="E268" s="73">
        <f t="shared" si="20"/>
        <v>0</v>
      </c>
      <c r="F268" s="73">
        <f t="shared" si="21"/>
        <v>1</v>
      </c>
      <c r="G268" s="73"/>
      <c r="H268" s="73"/>
      <c r="I268" s="73"/>
      <c r="J268" s="73"/>
      <c r="K268" s="73"/>
      <c r="L268" s="73">
        <f>IF(AND('PR-RAS'!D613&gt;0,'PR-RAS'!D965=0),1,0)</f>
        <v>1</v>
      </c>
      <c r="M268" s="73">
        <f>IF(AND('PR-RAS'!E613&gt;0,'PR-RAS'!E965=0),1,0)</f>
        <v>1</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Provjera</v>
      </c>
      <c r="C274" s="121" t="s">
        <v>3276</v>
      </c>
      <c r="D274" s="125"/>
      <c r="E274" s="73">
        <f>MAX(G274:K274)</f>
        <v>0</v>
      </c>
      <c r="F274" s="73">
        <f t="shared" si="21"/>
        <v>1</v>
      </c>
      <c r="G274" s="73">
        <f>IF(AND(OR(MAX('PR-RAS'!D653:E653,'PR-RAS'!D655:E655)&gt;10000,MAX('PR-RAS'!D654:E654,'PR-RAS'!D656:E656)&gt;35000),O3&lt;&gt;174,O3&lt;&gt;713,O3&lt;&gt;1222,O3&lt;&gt;47107),1,0)</f>
        <v>0</v>
      </c>
      <c r="H274" s="73">
        <f>IF(MAX('PR-RAS'!D653:E656)&gt;100000,1,0)</f>
        <v>0</v>
      </c>
      <c r="I274" s="73"/>
      <c r="J274" s="73"/>
      <c r="K274" s="73"/>
      <c r="L274" s="73">
        <f>IF(MAX('PR-RAS'!D653:E656)&gt;1000,1,0)</f>
        <v>1</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BAŠIĆ MLADENKA</cp:lastModifiedBy>
  <cp:lastPrinted>2023-01-27T08:58:57Z</cp:lastPrinted>
  <dcterms:created xsi:type="dcterms:W3CDTF">2022-04-01T05:14:30Z</dcterms:created>
  <dcterms:modified xsi:type="dcterms:W3CDTF">2023-02-07T14:52:39Z</dcterms:modified>
</cp:coreProperties>
</file>