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9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žetak" sheetId="4" r:id="rId4"/>
    <sheet name="Račun prihoda i rashoda" sheetId="5" r:id="rId5"/>
    <sheet name="Prihodi i rashodi po izvorima" sheetId="6" r:id="rId6"/>
    <sheet name="Rashodi prema funkcijskoj klas" sheetId="7" r:id="rId7"/>
    <sheet name="Račun financiranja" sheetId="8" r:id="rId8"/>
    <sheet name="Račun financiranja po izvorima" sheetId="9" r:id="rId9"/>
    <sheet name="Posebni dio" sheetId="10" r:id="rId10"/>
  </sheets>
  <externalReferences>
    <externalReference r:id="rId13"/>
    <externalReference r:id="rId14"/>
  </externalReferences>
  <definedNames>
    <definedName name="_xlfn.IFERROR" hidden="1">#NAME?</definedName>
    <definedName name="_xlfn.VALUETOTEXT" hidden="1">#NAME?</definedName>
    <definedName name="BEx768KPSQ72NFZI1DSHLMYOAJB4" hidden="1">'Račun prihoda i rashoda'!$A$11:$E$11</definedName>
    <definedName name="BExF0FDTSLD2H2BL1BV89V91RA11" hidden="1">'Račun prihoda i rashoda'!$A$1:$A$1</definedName>
    <definedName name="SAPBEXhrIndnt" hidden="1">1</definedName>
    <definedName name="SAPBEXq0001" localSheetId="0">'Račun prihoda i rashoda'!$A$11:$E$11</definedName>
    <definedName name="SAPBEXq0001f48UWM535N6VOUF3NIEWN32K2C" localSheetId="0">'Račun prihoda i rashoda'!$A$7:$B$7</definedName>
    <definedName name="SAPBEXq0001fDPQPOVB8Y1BEM70IDP1WOMNIK" localSheetId="0">'Račun prihoda i rashoda'!$A$2:$B$2</definedName>
    <definedName name="SAPBEXq0001fZ_CMMTITE" localSheetId="0">'Račun prihoda i rashoda'!#REF!</definedName>
    <definedName name="SAPBEXq0001fZ_FUNAREA" localSheetId="0">'Račun prihoda i rashoda'!#REF!</definedName>
    <definedName name="SAPBEXq0001fZ_FUND" localSheetId="0">'Račun prihoda i rashoda'!$A$5:$B$5</definedName>
    <definedName name="SAPBEXq0001fZ_FUNDCTR" localSheetId="0">'Račun prihoda i rashoda'!#REF!</definedName>
    <definedName name="SAPBEXq0001fZ_FUNDCTR__Z_GLAVA" localSheetId="0">'Račun prihoda i rashoda'!#REF!</definedName>
    <definedName name="SAPBEXq0001fZ_FUNDCTR__Z_RAZDJEL" localSheetId="0">'Račun prihoda i rashoda'!#REF!</definedName>
    <definedName name="SAPBEXq0001fZ_FUNDCTR__ZPROGRAM" localSheetId="0">'Račun prihoda i rashoda'!#REF!</definedName>
    <definedName name="SAPBEXq0001fZ_GLAVA" localSheetId="0">'Račun prihoda i rashoda'!#REF!</definedName>
    <definedName name="SAPBEXq0001fZ_RAZDJEL" localSheetId="0">'Račun prihoda i rashoda'!#REF!</definedName>
    <definedName name="SAPBEXq0001tFILTER_0FISCVARNT" localSheetId="0">'Račun prihoda i rashoda'!#REF!</definedName>
    <definedName name="SAPBEXq0001tFILTER_Z_CMMTITE" localSheetId="0">'Račun prihoda i rashoda'!#REF!</definedName>
    <definedName name="SAPBEXq0001tFILTER_Z_FM_AREA" localSheetId="0">'Račun prihoda i rashoda'!#REF!</definedName>
    <definedName name="SAPBEXq0001tFILTER_Z_FUNDCTR" localSheetId="0">'Račun prihoda i rashoda'!#REF!</definedName>
    <definedName name="SAPBEXq0001tFILTER_Z_FUNDCTR__Z_RAZDJEL" localSheetId="0">'Račun prihoda i rashoda'!#REF!</definedName>
    <definedName name="SAPBEXq0001tFILTER_Z_RAZDJEL" localSheetId="0">'Račun prihoda i rashoda'!#REF!</definedName>
    <definedName name="SAPBEXq0001tREPTXTLG" localSheetId="0">'Račun prihoda i rashoda'!$A$1:$B$1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<sst xmlns="http://schemas.openxmlformats.org/spreadsheetml/2006/main" count="2663" uniqueCount="554">
  <si>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</si>
  <si>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</si>
  <si>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</si>
  <si>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</si>
  <si>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</si>
  <si>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</si>
  <si>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</si>
  <si>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</si>
  <si>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</si>
  <si>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</si>
  <si>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</si>
  <si>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</si>
  <si>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</si>
  <si>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</si>
  <si>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</si>
  <si>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</si>
  <si>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</si>
  <si>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</si>
  <si>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</si>
  <si>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</si>
  <si>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</si>
  <si>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</si>
  <si>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</si>
  <si>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</si>
  <si>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</si>
  <si>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</si>
  <si>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</si>
  <si>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</si>
  <si>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</si>
  <si>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</si>
  <si>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</si>
  <si>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</si>
  <si>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</si>
  <si>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</si>
  <si>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</si>
  <si>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</si>
  <si>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</si>
  <si>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</si>
  <si>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</si>
  <si>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</si>
  <si>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</si>
  <si>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</si>
  <si>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</si>
  <si>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</si>
  <si>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</si>
  <si>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</si>
  <si>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</si>
  <si>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</si>
  <si>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</si>
  <si>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</si>
  <si>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</si>
  <si>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</si>
  <si>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</si>
  <si>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</si>
  <si>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</si>
  <si>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</si>
  <si>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</si>
  <si>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</si>
  <si>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</si>
  <si>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</si>
  <si>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</si>
  <si>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</si>
  <si>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</si>
  <si>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</si>
  <si>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</si>
  <si>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</si>
  <si>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</si>
  <si>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</si>
  <si>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</si>
  <si>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</si>
  <si>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</si>
  <si>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</si>
  <si>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</si>
  <si>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</si>
  <si>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</si>
  <si>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</si>
  <si>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</si>
  <si>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</si>
  <si>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</si>
  <si>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</si>
  <si>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</si>
  <si>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</si>
  <si>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</si>
  <si>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</si>
  <si>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</si>
  <si>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</si>
  <si>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</si>
  <si>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</si>
  <si>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</si>
  <si>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</si>
  <si>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</si>
  <si>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</si>
  <si>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</si>
  <si>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</si>
  <si>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</si>
  <si>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</si>
  <si>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</si>
  <si>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</si>
  <si>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</si>
  <si>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</si>
  <si>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</si>
  <si>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</si>
  <si>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</si>
  <si>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</si>
  <si>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</si>
  <si>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</si>
  <si>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</si>
  <si>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</si>
  <si>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</si>
  <si>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</si>
  <si>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</si>
  <si>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</si>
  <si>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</si>
  <si>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</si>
  <si>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</si>
  <si>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</si>
  <si>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</si>
  <si>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</si>
  <si>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</si>
  <si>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</si>
  <si>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</si>
  <si>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</si>
  <si>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</si>
  <si>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</si>
  <si>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</si>
  <si>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</si>
  <si>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</si>
  <si>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</si>
  <si>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</si>
  <si>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</si>
  <si>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</si>
  <si>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</si>
  <si>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</si>
  <si>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</si>
  <si>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</si>
  <si>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</si>
  <si>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</si>
  <si>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</si>
  <si>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</si>
  <si>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</si>
  <si>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</si>
  <si>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</si>
  <si>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</si>
  <si>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</si>
  <si>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</si>
  <si>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</si>
  <si>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</si>
  <si>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</si>
  <si>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</si>
  <si>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</si>
  <si>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</si>
  <si>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</si>
  <si>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</si>
  <si>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</si>
  <si>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</si>
  <si>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</si>
  <si>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</si>
  <si>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</si>
  <si>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</si>
  <si>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</si>
  <si>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</si>
  <si>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</si>
  <si>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</si>
  <si>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</si>
  <si>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</si>
  <si>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</si>
  <si>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</si>
  <si>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</si>
  <si>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</si>
  <si>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</si>
  <si>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</si>
  <si>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</si>
  <si>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</si>
  <si>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</si>
  <si>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</si>
  <si>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</si>
  <si>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</si>
  <si>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</si>
  <si>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</si>
  <si>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</si>
  <si>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</si>
  <si>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</si>
  <si>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</si>
  <si>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</si>
  <si>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</si>
  <si>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</si>
  <si>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</si>
  <si>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</si>
  <si>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</si>
  <si>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</si>
  <si>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</si>
  <si>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</si>
  <si>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</si>
  <si>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</si>
  <si>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</si>
  <si>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</si>
  <si>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</si>
  <si>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</si>
  <si>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</si>
  <si>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</si>
  <si>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</si>
  <si>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</si>
  <si>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</si>
  <si>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Prihodi poslovanja</t>
  </si>
  <si>
    <t>Pomoći iz inozemstva (darovnice) i od subjekata unutar općeg proračuna</t>
  </si>
  <si>
    <t>Prihodi od imovine</t>
  </si>
  <si>
    <t>Prihodi od prodaje proizvoda i robe te pruženih usluga i prihodi od donacija</t>
  </si>
  <si>
    <t>Kazne, upravne mjere i ostali prihodi</t>
  </si>
  <si>
    <t>EUR</t>
  </si>
  <si>
    <t>UKUPNI PRIHODI</t>
  </si>
  <si>
    <t>63</t>
  </si>
  <si>
    <t>Prihodi i rashodi</t>
  </si>
  <si>
    <t>PRIHODI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</si>
  <si>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</si>
  <si>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</si>
  <si>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</si>
  <si>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</si>
  <si>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</si>
  <si>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</si>
  <si>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</si>
  <si>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641</t>
  </si>
  <si>
    <t>Prihodi od financijske imovine</t>
  </si>
  <si>
    <t>6414</t>
  </si>
  <si>
    <t>Prihodi od zateznih kamata</t>
  </si>
  <si>
    <t>66</t>
  </si>
  <si>
    <t>663</t>
  </si>
  <si>
    <t>Donacije od pravnih i fizičkih osoba izvan općeg proračuna</t>
  </si>
  <si>
    <t>6631</t>
  </si>
  <si>
    <t>Tekuće donacije</t>
  </si>
  <si>
    <t>68</t>
  </si>
  <si>
    <t>683</t>
  </si>
  <si>
    <t>Ostali prihodi</t>
  </si>
  <si>
    <t>6831</t>
  </si>
  <si>
    <t>BROJČANA OZNAKA I NAZIV</t>
  </si>
  <si>
    <t>I. OPĆI DIO</t>
  </si>
  <si>
    <t xml:space="preserve"> RAČUN PRIHODA I RASHODA </t>
  </si>
  <si>
    <t xml:space="preserve">IZVJEŠTAJ O PRIHODIMA I RASHODIMA PREMA EKONOMSKOJ KLASIFIKACIJI </t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</si>
  <si>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</si>
  <si>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</si>
  <si>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</si>
  <si>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</si>
  <si>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</si>
  <si>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</si>
  <si>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>634</t>
  </si>
  <si>
    <t>Pomoći od ostalih subjekata unutar općeg proračuna</t>
  </si>
  <si>
    <t>6341</t>
  </si>
  <si>
    <t>Tekuće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</si>
  <si>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</si>
  <si>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</si>
  <si>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</si>
  <si>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</si>
  <si>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</si>
  <si>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</si>
  <si>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</si>
  <si>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</si>
  <si>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</si>
  <si>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</si>
  <si>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</si>
  <si>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</si>
  <si>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</si>
  <si>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</si>
  <si>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</si>
  <si>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</si>
  <si>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661</t>
  </si>
  <si>
    <t>Prihodi od prodaje proizvoda i robe te pruženih usluga</t>
  </si>
  <si>
    <t>6615</t>
  </si>
  <si>
    <t>Prihodi od pruženih usluga</t>
  </si>
  <si>
    <t>6632</t>
  </si>
  <si>
    <t>Kapitalne donacije</t>
  </si>
  <si>
    <t>67</t>
  </si>
  <si>
    <t>Prihodi iz proračuna</t>
  </si>
  <si>
    <t>673</t>
  </si>
  <si>
    <t>Prihodi od HZZO-a na temelju ugovornih obveza</t>
  </si>
  <si>
    <t>6731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</si>
  <si>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</si>
  <si>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</si>
  <si>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</si>
  <si>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</si>
  <si>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</si>
  <si>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</si>
  <si>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</si>
  <si>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722</t>
  </si>
  <si>
    <t>Prihodi od prodaje postrojenja i opreme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</si>
  <si>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</si>
  <si>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</si>
  <si>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</si>
  <si>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</si>
  <si>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</si>
  <si>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</si>
  <si>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Prihodi iz nadležnog proračuna za financiranje rashoda</t>
  </si>
  <si>
    <t>Prihodi od nadležnog proračuna za financiranje izdataka</t>
  </si>
  <si>
    <t>UKUPNI RASHODI</t>
  </si>
  <si>
    <t>Stavka izdat./prih.</t>
  </si>
  <si>
    <t>EKONOMSKA KLASIFIKACIJA</t>
  </si>
  <si>
    <t>ODLJEV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</si>
  <si>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</si>
  <si>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</si>
  <si>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</si>
  <si>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</si>
  <si>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</si>
  <si>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</si>
  <si>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</si>
  <si>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</si>
  <si>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</si>
  <si>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</si>
  <si>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</si>
  <si>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</si>
  <si>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</si>
  <si>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</si>
  <si>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</si>
  <si>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</si>
  <si>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</si>
  <si>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</si>
  <si>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</si>
  <si>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</si>
  <si>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</si>
  <si>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</si>
  <si>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</si>
  <si>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</si>
  <si>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</si>
  <si>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</si>
  <si>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</si>
  <si>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</si>
  <si>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</si>
  <si>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</si>
  <si>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</si>
  <si>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</si>
  <si>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</si>
  <si>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</si>
  <si>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</si>
  <si>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</si>
  <si>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</si>
  <si>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</si>
  <si>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</si>
  <si>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</si>
  <si>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</si>
  <si>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</si>
  <si>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</si>
  <si>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</si>
  <si>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</si>
  <si>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</si>
  <si>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</si>
  <si>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</si>
  <si>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</si>
  <si>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</si>
  <si>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</si>
  <si>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</si>
  <si>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</si>
  <si>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</si>
  <si>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</si>
  <si>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</si>
  <si>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</si>
  <si>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</si>
  <si>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</si>
  <si>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</si>
  <si>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</si>
  <si>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</si>
  <si>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</si>
  <si>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</si>
  <si>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</si>
  <si>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</si>
  <si>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</si>
  <si>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</si>
  <si>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</si>
  <si>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</si>
  <si>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</si>
  <si>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</si>
  <si>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</si>
  <si>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</si>
  <si>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</si>
  <si>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</si>
  <si>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</si>
  <si>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</si>
  <si>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</si>
  <si>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</si>
  <si>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</si>
  <si>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</si>
  <si>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</si>
  <si>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</si>
  <si>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</si>
  <si>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</si>
  <si>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</si>
  <si>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</si>
  <si>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</si>
  <si>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</si>
  <si>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</si>
  <si>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</si>
  <si>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</si>
  <si>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</si>
  <si>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</si>
  <si>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</si>
  <si>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</si>
  <si>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</si>
  <si>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</si>
  <si>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</si>
  <si>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</si>
  <si>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</si>
  <si>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</si>
  <si>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</si>
  <si>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383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</si>
  <si>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</si>
  <si>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</si>
  <si>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</si>
  <si>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</si>
  <si>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</si>
  <si>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Rashodi za nabavu nefinancijske imovine</t>
  </si>
  <si>
    <t>41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</si>
  <si>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</si>
  <si>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</si>
  <si>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</si>
  <si>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</si>
  <si>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</si>
  <si>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</si>
  <si>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</si>
  <si>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</si>
  <si>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</si>
  <si>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</si>
  <si>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</si>
  <si>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</si>
  <si>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</si>
  <si>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</si>
  <si>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</si>
  <si>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</si>
  <si>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</si>
  <si>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</si>
  <si>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</si>
  <si>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</si>
  <si>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</si>
  <si>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4227</t>
  </si>
  <si>
    <t>423</t>
  </si>
  <si>
    <t>Prijevozna sredstva</t>
  </si>
  <si>
    <t>4231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</si>
  <si>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</si>
  <si>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</si>
  <si>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</si>
  <si>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</si>
  <si>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</si>
  <si>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</si>
  <si>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</si>
  <si>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</si>
  <si>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</si>
  <si>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</si>
  <si>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</si>
  <si>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</si>
  <si>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</si>
  <si>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O PRIHODIMA I RASHODIMA PREMA IZVORIMA FINANCIRANJA</t>
  </si>
  <si>
    <t>Opći prihodi i primici</t>
  </si>
  <si>
    <t>Vlastiti prihodi</t>
  </si>
  <si>
    <t>Prihodi za posebne namjene</t>
  </si>
  <si>
    <t>43</t>
  </si>
  <si>
    <t>Ostali prihodi za posebne namjene</t>
  </si>
  <si>
    <t>Pomoći</t>
  </si>
  <si>
    <t>52</t>
  </si>
  <si>
    <t>Ostale pomoći</t>
  </si>
  <si>
    <t>56</t>
  </si>
  <si>
    <t>Fondovi EU</t>
  </si>
  <si>
    <t>57</t>
  </si>
  <si>
    <t>Ostali programi EU</t>
  </si>
  <si>
    <t>58</t>
  </si>
  <si>
    <t>Instrumenti EU nove generacije</t>
  </si>
  <si>
    <t>Donacije</t>
  </si>
  <si>
    <t>61</t>
  </si>
  <si>
    <t>Prihodi od nefin. imovine i nadoknade štete s osnova osig.</t>
  </si>
  <si>
    <t>71</t>
  </si>
  <si>
    <t>Sredstva učešća za pomoći</t>
  </si>
  <si>
    <t>IZVJEŠTAJ O RASHODIMA PREMA FUNKCIJSKOJ KLASIFIKACIJI</t>
  </si>
  <si>
    <t>UKUPNO RASHODI</t>
  </si>
  <si>
    <t>Funkcijsko područje</t>
  </si>
  <si>
    <t>GFS</t>
  </si>
  <si>
    <t>Funkcijska klasifikacija</t>
  </si>
  <si>
    <t>07</t>
  </si>
  <si>
    <t>Zdravstvo</t>
  </si>
  <si>
    <t>073</t>
  </si>
  <si>
    <t>Bolničke službe</t>
  </si>
  <si>
    <t>IZVJEŠTAJ RAČUNA FINANCIRANJA PREMA EKONOMSKOJ KLASIFIKACIJI</t>
  </si>
  <si>
    <t>Izvorni plan  ili Rebalans
2023.</t>
  </si>
  <si>
    <t>Primici i izdaci</t>
  </si>
  <si>
    <t>IZDACI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</si>
  <si>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</si>
  <si>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</si>
  <si>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</si>
  <si>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</si>
  <si>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</si>
  <si>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</si>
  <si>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</si>
  <si>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IZVJEŠTAJ RAČUNA FINANCIRANJA PREMA IZVORIMA FINANCIRANJA</t>
  </si>
  <si>
    <t>II. POSEBNI DIO</t>
  </si>
  <si>
    <t>IZVJEŠTAJ PO PROGRAMSKOJ KLASIFIKACIJI</t>
  </si>
  <si>
    <t>INDEKS
(4)/(3)</t>
  </si>
  <si>
    <t>Glava (O2) (t)</t>
  </si>
  <si>
    <t>Ukupni rezultat</t>
  </si>
  <si>
    <t>38069</t>
  </si>
  <si>
    <t>Klinički bolnički centar Zagreb</t>
  </si>
  <si>
    <t>563</t>
  </si>
  <si>
    <t>Europski fond za regionalni razvoj (EFRR)</t>
  </si>
  <si>
    <t>5761</t>
  </si>
  <si>
    <t>Fond solidarnosti Europske unije – potres ožujak 2020.</t>
  </si>
  <si>
    <t>581</t>
  </si>
  <si>
    <t>Mehanizam za oporavak i otpornost</t>
  </si>
  <si>
    <t>36</t>
  </si>
  <si>
    <t>ZAŠTITA ZDRAVLJA</t>
  </si>
  <si>
    <t>3602</t>
  </si>
  <si>
    <t>INVESTICIJE U ZDRAVSTVENU INFRASTRUKTURU</t>
  </si>
  <si>
    <t>K891002</t>
  </si>
  <si>
    <t>KLINIČKI BOLNIČKI CENTAR ZAGREB – IZRAVNA KAPITALNA ULAGANJA</t>
  </si>
  <si>
    <t>Opći prihodi i primi</t>
  </si>
  <si>
    <t>Mehanizam za oporava</t>
  </si>
  <si>
    <t>Prihodi od nefin. im</t>
  </si>
  <si>
    <t>K891005</t>
  </si>
  <si>
    <t>OPERATIVNI PROGRAM KONKURENTNOST I KOHEZIJA</t>
  </si>
  <si>
    <t>Sredstva učešća za p</t>
  </si>
  <si>
    <t>Europski fond za reg</t>
  </si>
  <si>
    <t>K891007</t>
  </si>
  <si>
    <t>SANACIJA ŠTETA OD POTRESA</t>
  </si>
  <si>
    <t>Fond solidarnosti Eu</t>
  </si>
  <si>
    <t>3605</t>
  </si>
  <si>
    <t>SIGURNOST GRAĐANA I PRAVA NA ZDRAVSTVENE USLUGE</t>
  </si>
  <si>
    <t>A891001</t>
  </si>
  <si>
    <t>ADMINISTRACIJA I UPRAVLJANJE</t>
  </si>
  <si>
    <t>Ostali prihodi za po</t>
  </si>
  <si>
    <t>A891004</t>
  </si>
  <si>
    <t>OBRADA UZORAKA TKIVA ZA ZAKLADU ANA RUKAVINA</t>
  </si>
  <si>
    <t>A891006</t>
  </si>
  <si>
    <t>PROVEDBA PREVENTIVNIH PROGRAMA – KLINIČKI BOLNIČKI CENTAR ZAGREB</t>
  </si>
  <si>
    <t>SAŽETAK  RAČUNA PRIHODA I RASHODA I RAČUNA FINANCIRANJA</t>
  </si>
  <si>
    <t>SAŽETAK RAČUNA PRIHODA I RASHODA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</si>
  <si>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</si>
  <si>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</si>
  <si>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</si>
  <si>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</si>
  <si>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</si>
  <si>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</si>
  <si>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</si>
  <si>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</si>
  <si>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</si>
  <si>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</si>
  <si>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</si>
  <si>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</si>
  <si>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</si>
  <si>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</si>
  <si>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</si>
  <si>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</si>
  <si>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</si>
  <si>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</si>
  <si>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</si>
  <si>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</si>
  <si>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</si>
  <si>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</si>
  <si>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</si>
  <si>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</si>
  <si>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</si>
  <si>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</si>
  <si>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</si>
  <si>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IZVRŠENJE FINANCIJSKOG PLANA KBC-a ZAGREB 
ZA PRVO POLUGODIŠTE 2023. GODINE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</si>
</sst>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  <numFmt numFmtId="193" formatCode="&quot;Da&quot;;&quot;Da&quot;;&quot;Ne&quot;"/>
    <numFmt numFmtId="194" formatCode="&quot;Uključeno&quot;;&quot;Uključeno&quot;;&quot;Isključeno&quot;"/>
    <numFmt numFmtId="195" formatCode="[$¥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44"/>
      <name val="Arial"/>
      <family val="2"/>
    </font>
    <font>
      <b/>
      <sz val="14"/>
      <color indexed="14"/>
      <name val="Arial"/>
      <family val="2"/>
    </font>
    <font>
      <b/>
      <sz val="10"/>
      <color indexed="14"/>
      <name val="Calibri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Alignment="1">
      <alignment/>
    </xf>
    <xf numFmtId="4" fontId="5" fillId="0" borderId="0" xfId="57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4" fontId="17" fillId="48" borderId="13" xfId="61" applyNumberFormat="1" applyFont="1" applyFill="1" applyBorder="1" applyAlignment="1">
      <alignment horizontal="center" vertical="center" wrapText="1"/>
    </xf>
    <xf numFmtId="1" fontId="15" fillId="48" borderId="14" xfId="0" applyNumberFormat="1" applyFont="1" applyFill="1" applyBorder="1" applyAlignment="1">
      <alignment horizontal="center" vertical="center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9" fillId="52" borderId="0" xfId="61" applyFill="1" applyBorder="1" quotePrefix="1">
      <alignment horizontal="left" vertical="center" indent="1"/>
    </xf>
    <xf numFmtId="0" fontId="0" fillId="52" borderId="0" xfId="78" applyFill="1" applyBorder="1" applyAlignment="1" quotePrefix="1">
      <alignment horizontal="left" vertical="center" wrapText="1" indent="1"/>
    </xf>
    <xf numFmtId="0" fontId="11" fillId="52" borderId="0" xfId="74" applyFill="1" applyBorder="1" quotePrefix="1">
      <alignment horizontal="center" vertical="center"/>
    </xf>
    <xf numFmtId="0" fontId="12" fillId="52" borderId="0" xfId="77" applyFill="1" applyBorder="1" applyAlignment="1" quotePrefix="1">
      <alignment horizontal="left" vertical="center" wrapText="1" indent="2"/>
    </xf>
    <xf numFmtId="4" fontId="3" fillId="52" borderId="0" xfId="57" applyNumberFormat="1" applyFill="1" applyBorder="1">
      <alignment vertical="center"/>
    </xf>
    <xf numFmtId="3" fontId="3" fillId="52" borderId="0" xfId="57" applyNumberFormat="1" applyFill="1" applyBorder="1">
      <alignment vertical="center"/>
    </xf>
    <xf numFmtId="4" fontId="14" fillId="52" borderId="0" xfId="92" applyNumberFormat="1" applyFont="1" applyFill="1" applyBorder="1">
      <alignment horizontal="right" vertical="center"/>
    </xf>
    <xf numFmtId="3" fontId="14" fillId="52" borderId="0" xfId="92" applyNumberFormat="1" applyFont="1" applyFill="1" applyBorder="1">
      <alignment horizontal="right" vertic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52" borderId="0" xfId="77" applyFill="1" applyBorder="1" quotePrefix="1">
      <alignment horizontal="left" vertical="center" wrapText="1"/>
    </xf>
    <xf numFmtId="4" fontId="14" fillId="52" borderId="0" xfId="92" applyNumberFormat="1" applyFill="1" applyBorder="1">
      <alignment horizontal="right" vertical="center"/>
    </xf>
    <xf numFmtId="3" fontId="14" fillId="52" borderId="0" xfId="92" applyNumberFormat="1" applyFill="1" applyBorder="1">
      <alignment horizontal="right" vertical="center"/>
    </xf>
    <xf numFmtId="0" fontId="13" fillId="52" borderId="0" xfId="79" applyFont="1" applyFill="1" applyBorder="1" applyAlignment="1" quotePrefix="1">
      <alignment horizontal="left" vertical="center" wrapText="1" indent="3"/>
    </xf>
    <xf numFmtId="0" fontId="13" fillId="52" borderId="0" xfId="79" applyFont="1" applyFill="1" applyBorder="1" quotePrefix="1">
      <alignment horizontal="left" vertical="center" wrapText="1"/>
    </xf>
    <xf numFmtId="0" fontId="0" fillId="5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52" applyFont="1" applyFill="1" applyAlignment="1">
      <alignment vertical="center" wrapText="1"/>
      <protection/>
    </xf>
    <xf numFmtId="0" fontId="12" fillId="0" borderId="0" xfId="79" applyFont="1" applyFill="1" applyBorder="1" applyAlignment="1" quotePrefix="1">
      <alignment horizontal="left" vertical="center" wrapText="1" indent="3"/>
    </xf>
    <xf numFmtId="0" fontId="12" fillId="0" borderId="0" xfId="79" applyFont="1" applyFill="1" applyBorder="1" quotePrefix="1">
      <alignment horizontal="left" vertical="center" wrapText="1"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0" fontId="13" fillId="0" borderId="0" xfId="81" applyFont="1" applyFill="1" applyBorder="1" applyAlignment="1" quotePrefix="1">
      <alignment horizontal="left" vertical="center" wrapText="1" indent="4"/>
    </xf>
    <xf numFmtId="0" fontId="13" fillId="0" borderId="0" xfId="81" applyFont="1" applyFill="1" applyBorder="1" quotePrefix="1">
      <alignment horizontal="left" vertical="center" wrapText="1"/>
    </xf>
    <xf numFmtId="4" fontId="14" fillId="0" borderId="0" xfId="92" applyNumberFormat="1" applyFont="1" applyFill="1" applyBorder="1">
      <alignment horizontal="right" vertical="center"/>
    </xf>
    <xf numFmtId="3" fontId="14" fillId="0" borderId="0" xfId="92" applyNumberFormat="1" applyFont="1" applyFill="1" applyBorder="1">
      <alignment horizontal="right" vertical="center"/>
    </xf>
    <xf numFmtId="0" fontId="13" fillId="0" borderId="0" xfId="83" applyFont="1" applyFill="1" applyBorder="1" applyAlignment="1" quotePrefix="1">
      <alignment horizontal="left" vertical="center" wrapText="1" indent="5"/>
    </xf>
    <xf numFmtId="0" fontId="13" fillId="0" borderId="0" xfId="83" applyFont="1" applyFill="1" applyBorder="1" quotePrefix="1">
      <alignment horizontal="left" vertical="center" wrapText="1"/>
    </xf>
    <xf numFmtId="0" fontId="14" fillId="0" borderId="0" xfId="92" applyNumberFormat="1" applyFont="1" applyFill="1" applyBorder="1">
      <alignment horizontal="right" vertical="center"/>
    </xf>
    <xf numFmtId="0" fontId="13" fillId="0" borderId="0" xfId="83" applyFont="1" applyFill="1" applyBorder="1" applyAlignment="1" quotePrefix="1">
      <alignment horizontal="left" vertical="center" wrapText="1" indent="6"/>
    </xf>
    <xf numFmtId="0" fontId="9" fillId="0" borderId="0" xfId="61" applyFill="1" applyBorder="1" quotePrefix="1">
      <alignment horizontal="left" vertical="center" indent="1"/>
    </xf>
    <xf numFmtId="0" fontId="0" fillId="0" borderId="0" xfId="78" applyFill="1" applyBorder="1" applyAlignment="1" quotePrefix="1">
      <alignment horizontal="left" vertical="center" wrapText="1" indent="1"/>
    </xf>
    <xf numFmtId="0" fontId="11" fillId="0" borderId="0" xfId="74" applyFill="1" applyBorder="1" quotePrefix="1">
      <alignment horizontal="center" vertical="center"/>
    </xf>
    <xf numFmtId="0" fontId="12" fillId="0" borderId="0" xfId="77" applyFill="1" applyBorder="1" applyAlignment="1" quotePrefix="1">
      <alignment horizontal="left" vertical="center" wrapText="1" indent="2"/>
    </xf>
    <xf numFmtId="0" fontId="12" fillId="0" borderId="0" xfId="77" applyFill="1" applyBorder="1" quotePrefix="1">
      <alignment horizontal="left" vertical="center" wrapText="1"/>
    </xf>
    <xf numFmtId="4" fontId="14" fillId="0" borderId="0" xfId="92" applyNumberFormat="1" applyFill="1" applyBorder="1">
      <alignment horizontal="right" vertical="center"/>
    </xf>
    <xf numFmtId="3" fontId="14" fillId="0" borderId="0" xfId="92" applyNumberFormat="1" applyFill="1" applyBorder="1">
      <alignment horizontal="right" vertical="center"/>
    </xf>
    <xf numFmtId="0" fontId="13" fillId="0" borderId="0" xfId="79" applyFont="1" applyFill="1" applyBorder="1" applyAlignment="1" quotePrefix="1">
      <alignment horizontal="left" vertical="center" wrapText="1" indent="3"/>
    </xf>
    <xf numFmtId="0" fontId="13" fillId="0" borderId="0" xfId="79" applyFont="1" applyFill="1" applyBorder="1" quotePrefix="1">
      <alignment horizontal="left" vertical="center" wrapText="1"/>
    </xf>
    <xf numFmtId="0" fontId="12" fillId="0" borderId="0" xfId="83" applyFont="1" applyFill="1" applyBorder="1" applyAlignment="1" quotePrefix="1">
      <alignment horizontal="left" vertical="center" wrapText="1" indent="5"/>
    </xf>
    <xf numFmtId="0" fontId="12" fillId="0" borderId="0" xfId="83" applyFont="1" applyFill="1" applyBorder="1" quotePrefix="1">
      <alignment horizontal="left" vertical="center" wrapText="1"/>
    </xf>
    <xf numFmtId="0" fontId="13" fillId="0" borderId="0" xfId="83" applyFont="1" applyFill="1" applyBorder="1" applyAlignment="1" quotePrefix="1">
      <alignment horizontal="left" vertical="center" wrapText="1" indent="7"/>
    </xf>
    <xf numFmtId="0" fontId="13" fillId="0" borderId="0" xfId="83" applyFont="1" applyFill="1" applyBorder="1" applyAlignment="1" quotePrefix="1">
      <alignment horizontal="left" vertical="center" wrapText="1" indent="8"/>
    </xf>
    <xf numFmtId="0" fontId="16" fillId="53" borderId="0" xfId="0" applyFont="1" applyFill="1" applyBorder="1" applyAlignment="1">
      <alignment horizontal="center" vertical="center"/>
    </xf>
    <xf numFmtId="3" fontId="12" fillId="53" borderId="0" xfId="0" applyNumberFormat="1" applyFont="1" applyFill="1" applyBorder="1" applyAlignment="1">
      <alignment vertical="top" wrapText="1"/>
    </xf>
    <xf numFmtId="4" fontId="5" fillId="53" borderId="0" xfId="57" applyNumberFormat="1" applyFont="1" applyFill="1" applyBorder="1">
      <alignment vertical="center"/>
    </xf>
    <xf numFmtId="0" fontId="9" fillId="33" borderId="9" xfId="61" quotePrefix="1">
      <alignment horizontal="left" vertical="center" indent="1"/>
    </xf>
    <xf numFmtId="0" fontId="0" fillId="46" borderId="9" xfId="78" applyAlignment="1" quotePrefix="1">
      <alignment horizontal="left" vertical="center" wrapText="1" inden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53" borderId="0" xfId="77" applyFont="1" applyFill="1" applyBorder="1" applyAlignment="1" quotePrefix="1">
      <alignment horizontal="left" vertical="center" wrapText="1" indent="2"/>
    </xf>
    <xf numFmtId="4" fontId="5" fillId="53" borderId="0" xfId="57" applyNumberFormat="1" applyFont="1" applyFill="1" applyBorder="1">
      <alignment vertical="center"/>
    </xf>
    <xf numFmtId="3" fontId="5" fillId="53" borderId="0" xfId="57" applyNumberFormat="1" applyFont="1" applyFill="1" applyBorder="1">
      <alignment vertical="center"/>
    </xf>
    <xf numFmtId="4" fontId="19" fillId="53" borderId="0" xfId="92" applyNumberFormat="1" applyFont="1" applyFill="1" applyBorder="1">
      <alignment horizontal="right" vertical="center"/>
    </xf>
    <xf numFmtId="3" fontId="19" fillId="53" borderId="0" xfId="92" applyNumberFormat="1" applyFont="1" applyFill="1" applyBorder="1">
      <alignment horizontal="right" vertical="center"/>
    </xf>
    <xf numFmtId="0" fontId="12" fillId="53" borderId="0" xfId="81" applyFont="1" applyFill="1" applyBorder="1" applyAlignment="1" quotePrefix="1">
      <alignment horizontal="left" vertical="center" wrapText="1" indent="4"/>
    </xf>
    <xf numFmtId="0" fontId="12" fillId="53" borderId="0" xfId="81" applyFont="1" applyFill="1" applyBorder="1" quotePrefix="1">
      <alignment horizontal="left" vertical="center" wrapText="1"/>
    </xf>
    <xf numFmtId="0" fontId="0" fillId="52" borderId="0" xfId="61" applyFont="1" applyFill="1" applyBorder="1" quotePrefix="1">
      <alignment horizontal="left" vertical="center" indent="1"/>
    </xf>
    <xf numFmtId="0" fontId="0" fillId="52" borderId="0" xfId="78" applyFont="1" applyFill="1" applyBorder="1" applyAlignment="1" quotePrefix="1">
      <alignment horizontal="left" vertical="center" wrapText="1" indent="1"/>
    </xf>
    <xf numFmtId="0" fontId="21" fillId="52" borderId="0" xfId="74" applyFont="1" applyFill="1" applyBorder="1" quotePrefix="1">
      <alignment horizontal="center" vertical="center"/>
    </xf>
    <xf numFmtId="4" fontId="17" fillId="48" borderId="14" xfId="61" applyNumberFormat="1" applyFont="1" applyFill="1" applyBorder="1" applyAlignment="1">
      <alignment horizontal="center" vertical="center" wrapText="1"/>
    </xf>
    <xf numFmtId="0" fontId="16" fillId="52" borderId="0" xfId="0" applyFont="1" applyFill="1" applyBorder="1" applyAlignment="1">
      <alignment horizontal="center" vertical="center"/>
    </xf>
    <xf numFmtId="0" fontId="3" fillId="52" borderId="0" xfId="59" applyNumberFormat="1" applyFont="1" applyFill="1" applyBorder="1" quotePrefix="1">
      <alignment horizontal="left" vertical="center" indent="1"/>
    </xf>
    <xf numFmtId="3" fontId="3" fillId="52" borderId="0" xfId="57" applyNumberFormat="1" applyFont="1" applyFill="1" applyBorder="1">
      <alignment vertical="center"/>
    </xf>
    <xf numFmtId="4" fontId="3" fillId="52" borderId="0" xfId="57" applyNumberFormat="1" applyFont="1" applyFill="1" applyBorder="1">
      <alignment vertical="center"/>
    </xf>
    <xf numFmtId="0" fontId="12" fillId="53" borderId="0" xfId="77" applyFont="1" applyFill="1" applyBorder="1" applyAlignment="1" quotePrefix="1">
      <alignment horizontal="left" vertical="center" wrapText="1" indent="2"/>
    </xf>
    <xf numFmtId="0" fontId="12" fillId="53" borderId="0" xfId="77" applyFont="1" applyFill="1" applyBorder="1" quotePrefix="1">
      <alignment horizontal="left" vertical="center" wrapText="1"/>
    </xf>
    <xf numFmtId="3" fontId="19" fillId="53" borderId="0" xfId="57" applyNumberFormat="1" applyFont="1" applyFill="1" applyBorder="1">
      <alignment vertical="center"/>
    </xf>
    <xf numFmtId="4" fontId="19" fillId="53" borderId="0" xfId="57" applyNumberFormat="1" applyFont="1" applyFill="1" applyBorder="1">
      <alignment vertical="center"/>
    </xf>
    <xf numFmtId="0" fontId="13" fillId="0" borderId="0" xfId="79" applyFont="1" applyFill="1" applyBorder="1" applyAlignment="1" quotePrefix="1">
      <alignment horizontal="left" vertical="center" wrapText="1" indent="3"/>
    </xf>
    <xf numFmtId="0" fontId="13" fillId="0" borderId="0" xfId="79" applyFont="1" applyFill="1" applyBorder="1" quotePrefix="1">
      <alignment horizontal="left" vertical="center" wrapText="1"/>
    </xf>
    <xf numFmtId="3" fontId="14" fillId="0" borderId="0" xfId="92" applyNumberFormat="1" applyFont="1" applyFill="1" applyBorder="1">
      <alignment horizontal="right" vertical="center"/>
    </xf>
    <xf numFmtId="4" fontId="14" fillId="0" borderId="0" xfId="92" applyNumberFormat="1" applyFont="1" applyFill="1" applyBorder="1">
      <alignment horizontal="right" vertical="center"/>
    </xf>
    <xf numFmtId="0" fontId="14" fillId="0" borderId="0" xfId="92" applyNumberFormat="1" applyFont="1" applyFill="1" applyBorder="1">
      <alignment horizontal="right" vertical="center"/>
    </xf>
    <xf numFmtId="0" fontId="12" fillId="0" borderId="0" xfId="79" applyFont="1" applyFill="1" applyBorder="1" applyAlignment="1" quotePrefix="1">
      <alignment horizontal="left" vertical="center" wrapText="1" indent="3"/>
    </xf>
    <xf numFmtId="0" fontId="12" fillId="0" borderId="0" xfId="79" applyFont="1" applyFill="1" applyBorder="1" quotePrefix="1">
      <alignment horizontal="left" vertical="center" wrapText="1"/>
    </xf>
    <xf numFmtId="3" fontId="19" fillId="0" borderId="0" xfId="57" applyNumberFormat="1" applyFont="1" applyFill="1" applyBorder="1">
      <alignment vertical="center"/>
    </xf>
    <xf numFmtId="4" fontId="19" fillId="0" borderId="0" xfId="57" applyNumberFormat="1" applyFont="1" applyFill="1" applyBorder="1">
      <alignment vertical="center"/>
    </xf>
    <xf numFmtId="0" fontId="12" fillId="0" borderId="0" xfId="81" applyFont="1" applyFill="1" applyBorder="1" applyAlignment="1" quotePrefix="1">
      <alignment horizontal="left" vertical="center" wrapText="1" indent="4"/>
    </xf>
    <xf numFmtId="0" fontId="12" fillId="0" borderId="0" xfId="81" applyFont="1" applyFill="1" applyBorder="1" quotePrefix="1">
      <alignment horizontal="left" vertical="center" wrapText="1"/>
    </xf>
    <xf numFmtId="0" fontId="12" fillId="0" borderId="0" xfId="83" applyFont="1" applyFill="1" applyBorder="1" applyAlignment="1" quotePrefix="1">
      <alignment horizontal="left" vertical="center" wrapText="1" indent="5"/>
    </xf>
    <xf numFmtId="0" fontId="12" fillId="0" borderId="0" xfId="83" applyFont="1" applyFill="1" applyBorder="1" quotePrefix="1">
      <alignment horizontal="left" vertical="center" wrapText="1"/>
    </xf>
    <xf numFmtId="0" fontId="13" fillId="0" borderId="0" xfId="83" applyFont="1" applyFill="1" applyBorder="1" applyAlignment="1" quotePrefix="1">
      <alignment horizontal="left" vertical="center" wrapText="1" indent="6"/>
    </xf>
    <xf numFmtId="0" fontId="13" fillId="0" borderId="0" xfId="83" applyFont="1" applyFill="1" applyBorder="1" quotePrefix="1">
      <alignment horizontal="left" vertical="center" wrapText="1"/>
    </xf>
    <xf numFmtId="3" fontId="14" fillId="0" borderId="0" xfId="57" applyNumberFormat="1" applyFont="1" applyFill="1" applyBorder="1">
      <alignment vertical="center"/>
    </xf>
    <xf numFmtId="4" fontId="14" fillId="0" borderId="0" xfId="57" applyNumberFormat="1" applyFont="1" applyFill="1" applyBorder="1">
      <alignment vertical="center"/>
    </xf>
    <xf numFmtId="0" fontId="13" fillId="0" borderId="0" xfId="83" applyFont="1" applyFill="1" applyBorder="1" applyAlignment="1" quotePrefix="1">
      <alignment horizontal="left" vertical="center" wrapText="1" indent="7"/>
    </xf>
    <xf numFmtId="0" fontId="13" fillId="0" borderId="0" xfId="83" applyFont="1" applyFill="1" applyBorder="1" applyAlignment="1" quotePrefix="1">
      <alignment horizontal="left" vertical="center" wrapText="1" indent="8"/>
    </xf>
    <xf numFmtId="0" fontId="14" fillId="0" borderId="0" xfId="57" applyNumberFormat="1" applyFont="1" applyFill="1" applyBorder="1">
      <alignment vertical="center"/>
    </xf>
    <xf numFmtId="0" fontId="19" fillId="0" borderId="0" xfId="57" applyNumberFormat="1" applyFont="1" applyFill="1" applyBorder="1">
      <alignment vertical="center"/>
    </xf>
    <xf numFmtId="3" fontId="13" fillId="0" borderId="0" xfId="0" applyNumberFormat="1" applyFont="1" applyFill="1" applyBorder="1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4" fontId="18" fillId="0" borderId="0" xfId="52" applyNumberFormat="1" applyFont="1" applyAlignment="1">
      <alignment horizontal="center" vertical="center" wrapText="1"/>
      <protection/>
    </xf>
    <xf numFmtId="3" fontId="18" fillId="0" borderId="0" xfId="52" applyNumberFormat="1" applyFont="1" applyAlignment="1">
      <alignment horizontal="center" vertical="center" wrapText="1"/>
      <protection/>
    </xf>
    <xf numFmtId="4" fontId="6" fillId="0" borderId="0" xfId="52" applyNumberFormat="1" applyFont="1" applyAlignment="1">
      <alignment horizontal="center" vertical="center" wrapText="1"/>
      <protection/>
    </xf>
    <xf numFmtId="3" fontId="6" fillId="0" borderId="0" xfId="52" applyNumberFormat="1" applyFont="1" applyAlignment="1">
      <alignment horizontal="center" vertical="center" wrapText="1"/>
      <protection/>
    </xf>
    <xf numFmtId="4" fontId="22" fillId="0" borderId="15" xfId="52" applyNumberFormat="1" applyFont="1" applyBorder="1" applyAlignment="1">
      <alignment horizontal="center" vertical="center" wrapText="1"/>
      <protection/>
    </xf>
    <xf numFmtId="3" fontId="20" fillId="0" borderId="15" xfId="52" applyNumberFormat="1" applyFont="1" applyBorder="1" applyAlignment="1">
      <alignment horizontal="center" vertical="center"/>
      <protection/>
    </xf>
    <xf numFmtId="4" fontId="18" fillId="0" borderId="15" xfId="52" applyNumberFormat="1" applyFont="1" applyBorder="1" applyAlignment="1">
      <alignment horizontal="center" vertical="center" wrapText="1"/>
      <protection/>
    </xf>
    <xf numFmtId="4" fontId="23" fillId="0" borderId="15" xfId="52" applyNumberFormat="1" applyFont="1" applyBorder="1" applyAlignment="1">
      <alignment horizontal="right" vertical="center"/>
      <protection/>
    </xf>
    <xf numFmtId="4" fontId="5" fillId="0" borderId="12" xfId="52" applyNumberFormat="1" applyFont="1" applyBorder="1" applyAlignment="1" quotePrefix="1">
      <alignment horizontal="center" vertical="center" wrapText="1"/>
      <protection/>
    </xf>
    <xf numFmtId="3" fontId="5" fillId="0" borderId="12" xfId="52" applyNumberFormat="1" applyFont="1" applyBorder="1" applyAlignment="1" quotePrefix="1">
      <alignment horizontal="center" vertical="center" wrapText="1"/>
      <protection/>
    </xf>
    <xf numFmtId="3" fontId="24" fillId="54" borderId="12" xfId="52" applyNumberFormat="1" applyFont="1" applyFill="1" applyBorder="1" applyAlignment="1">
      <alignment horizontal="center" vertical="center" wrapText="1"/>
      <protection/>
    </xf>
    <xf numFmtId="4" fontId="24" fillId="54" borderId="12" xfId="52" applyNumberFormat="1" applyFont="1" applyFill="1" applyBorder="1" applyAlignment="1">
      <alignment horizontal="center" vertical="center" wrapText="1"/>
      <protection/>
    </xf>
    <xf numFmtId="4" fontId="9" fillId="0" borderId="12" xfId="52" applyNumberFormat="1" applyFont="1" applyFill="1" applyBorder="1" applyAlignment="1">
      <alignment vertical="center" wrapText="1"/>
      <protection/>
    </xf>
    <xf numFmtId="3" fontId="9" fillId="0" borderId="12" xfId="52" applyNumberFormat="1" applyFont="1" applyFill="1" applyBorder="1" applyAlignment="1">
      <alignment vertical="center" wrapText="1"/>
      <protection/>
    </xf>
    <xf numFmtId="4" fontId="9" fillId="0" borderId="12" xfId="52" applyNumberFormat="1" applyFont="1" applyFill="1" applyBorder="1" applyAlignment="1">
      <alignment horizontal="right" vertical="center" wrapText="1"/>
      <protection/>
    </xf>
    <xf numFmtId="4" fontId="5" fillId="0" borderId="12" xfId="52" applyNumberFormat="1" applyFont="1" applyBorder="1" applyAlignment="1">
      <alignment horizontal="right"/>
      <protection/>
    </xf>
    <xf numFmtId="0" fontId="25" fillId="0" borderId="0" xfId="52" applyFont="1" applyAlignment="1">
      <alignment horizontal="center" vertical="center" wrapText="1"/>
      <protection/>
    </xf>
    <xf numFmtId="4" fontId="25" fillId="0" borderId="0" xfId="52" applyNumberFormat="1" applyFont="1" applyAlignment="1">
      <alignment horizontal="center" vertical="center" wrapText="1"/>
      <protection/>
    </xf>
    <xf numFmtId="3" fontId="25" fillId="0" borderId="0" xfId="52" applyNumberFormat="1" applyFont="1" applyAlignment="1">
      <alignment horizontal="center" vertical="center" wrapText="1"/>
      <protection/>
    </xf>
    <xf numFmtId="4" fontId="3" fillId="0" borderId="0" xfId="52" applyNumberFormat="1" applyFont="1">
      <alignment/>
      <protection/>
    </xf>
    <xf numFmtId="3" fontId="5" fillId="54" borderId="12" xfId="52" applyNumberFormat="1" applyFont="1" applyFill="1" applyBorder="1" applyAlignment="1">
      <alignment horizontal="center" vertical="center" wrapText="1"/>
      <protection/>
    </xf>
    <xf numFmtId="4" fontId="5" fillId="54" borderId="12" xfId="52" applyNumberFormat="1" applyFont="1" applyFill="1" applyBorder="1" applyAlignment="1">
      <alignment horizontal="center" vertical="center" wrapText="1"/>
      <protection/>
    </xf>
    <xf numFmtId="4" fontId="5" fillId="0" borderId="12" xfId="52" applyNumberFormat="1" applyFont="1" applyBorder="1" applyAlignment="1">
      <alignment horizontal="right" vertical="center"/>
      <protection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6" fillId="0" borderId="0" xfId="52" applyFont="1" applyAlignment="1">
      <alignment horizontal="center" vertical="center" wrapText="1"/>
      <protection/>
    </xf>
    <xf numFmtId="4" fontId="26" fillId="0" borderId="0" xfId="52" applyNumberFormat="1" applyFont="1" applyAlignment="1">
      <alignment horizontal="center" vertical="center" wrapText="1"/>
      <protection/>
    </xf>
    <xf numFmtId="3" fontId="26" fillId="0" borderId="0" xfId="52" applyNumberFormat="1" applyFont="1" applyAlignment="1">
      <alignment horizontal="center" vertical="center" wrapText="1"/>
      <protection/>
    </xf>
    <xf numFmtId="4" fontId="9" fillId="53" borderId="12" xfId="52" applyNumberFormat="1" applyFont="1" applyFill="1" applyBorder="1" applyAlignment="1">
      <alignment vertical="center"/>
      <protection/>
    </xf>
    <xf numFmtId="3" fontId="9" fillId="53" borderId="12" xfId="52" applyNumberFormat="1" applyFont="1" applyFill="1" applyBorder="1" applyAlignment="1">
      <alignment vertical="center"/>
      <protection/>
    </xf>
    <xf numFmtId="4" fontId="5" fillId="53" borderId="12" xfId="52" applyNumberFormat="1" applyFont="1" applyFill="1" applyBorder="1" applyAlignment="1">
      <alignment horizontal="right"/>
      <protection/>
    </xf>
    <xf numFmtId="0" fontId="9" fillId="53" borderId="16" xfId="52" applyFont="1" applyFill="1" applyBorder="1" applyAlignment="1">
      <alignment horizontal="left" vertical="center"/>
      <protection/>
    </xf>
    <xf numFmtId="0" fontId="9" fillId="53" borderId="14" xfId="52" applyFont="1" applyFill="1" applyBorder="1" applyAlignment="1">
      <alignment vertical="center"/>
      <protection/>
    </xf>
    <xf numFmtId="4" fontId="9" fillId="53" borderId="12" xfId="52" applyNumberFormat="1" applyFont="1" applyFill="1" applyBorder="1" applyAlignment="1">
      <alignment vertical="center" wrapText="1"/>
      <protection/>
    </xf>
    <xf numFmtId="3" fontId="9" fillId="53" borderId="12" xfId="52" applyNumberFormat="1" applyFont="1" applyFill="1" applyBorder="1" applyAlignment="1">
      <alignment vertical="center" wrapText="1"/>
      <protection/>
    </xf>
    <xf numFmtId="4" fontId="5" fillId="53" borderId="12" xfId="52" applyNumberFormat="1" applyFont="1" applyFill="1" applyBorder="1" applyAlignment="1">
      <alignment horizontal="right" vertical="center" wrapText="1"/>
      <protection/>
    </xf>
    <xf numFmtId="4" fontId="13" fillId="0" borderId="0" xfId="0" applyNumberFormat="1" applyFont="1" applyFill="1" applyBorder="1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left" vertical="center" wrapText="1"/>
      <protection/>
    </xf>
    <xf numFmtId="0" fontId="5" fillId="0" borderId="12" xfId="52" applyFont="1" applyBorder="1" applyAlignment="1" quotePrefix="1">
      <alignment horizontal="center" vertical="center" wrapText="1"/>
      <protection/>
    </xf>
    <xf numFmtId="0" fontId="24" fillId="0" borderId="12" xfId="52" applyFont="1" applyBorder="1" applyAlignment="1" quotePrefix="1">
      <alignment horizontal="center" wrapText="1"/>
      <protection/>
    </xf>
    <xf numFmtId="0" fontId="24" fillId="0" borderId="16" xfId="52" applyFont="1" applyBorder="1" applyAlignment="1" quotePrefix="1">
      <alignment horizont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9" fillId="0" borderId="14" xfId="52" applyFont="1" applyBorder="1" applyAlignment="1">
      <alignment vertical="center" wrapText="1"/>
      <protection/>
    </xf>
    <xf numFmtId="0" fontId="9" fillId="0" borderId="14" xfId="52" applyFont="1" applyBorder="1" applyAlignment="1">
      <alignment vertical="center"/>
      <protection/>
    </xf>
    <xf numFmtId="0" fontId="9" fillId="0" borderId="16" xfId="52" applyFont="1" applyBorder="1" applyAlignment="1" quotePrefix="1">
      <alignment horizontal="left" vertical="center"/>
      <protection/>
    </xf>
    <xf numFmtId="0" fontId="9" fillId="53" borderId="16" xfId="52" applyFont="1" applyFill="1" applyBorder="1" applyAlignment="1">
      <alignment horizontal="left" vertical="center" wrapText="1"/>
      <protection/>
    </xf>
    <xf numFmtId="0" fontId="9" fillId="53" borderId="14" xfId="52" applyFont="1" applyFill="1" applyBorder="1" applyAlignment="1">
      <alignment vertical="center" wrapText="1"/>
      <protection/>
    </xf>
    <xf numFmtId="0" fontId="9" fillId="53" borderId="14" xfId="52" applyFont="1" applyFill="1" applyBorder="1" applyAlignment="1">
      <alignment vertical="center"/>
      <protection/>
    </xf>
    <xf numFmtId="0" fontId="9" fillId="0" borderId="16" xfId="52" applyFont="1" applyBorder="1" applyAlignment="1" quotePrefix="1">
      <alignment horizontal="left" vertical="center" wrapText="1"/>
      <protection/>
    </xf>
    <xf numFmtId="0" fontId="9" fillId="53" borderId="16" xfId="52" applyFont="1" applyFill="1" applyBorder="1" applyAlignment="1" quotePrefix="1">
      <alignment horizontal="left" vertical="center" wrapText="1"/>
      <protection/>
    </xf>
    <xf numFmtId="0" fontId="24" fillId="0" borderId="16" xfId="52" applyFont="1" applyBorder="1" applyAlignment="1" quotePrefix="1">
      <alignment horizontal="center" vertical="center" wrapText="1"/>
      <protection/>
    </xf>
    <xf numFmtId="0" fontId="24" fillId="0" borderId="14" xfId="52" applyFont="1" applyBorder="1" applyAlignment="1" quotePrefix="1">
      <alignment horizontal="center" vertical="center" wrapText="1"/>
      <protection/>
    </xf>
    <xf numFmtId="0" fontId="9" fillId="0" borderId="14" xfId="52" applyFont="1" applyBorder="1" applyAlignment="1">
      <alignment horizontal="left" vertical="center" wrapText="1"/>
      <protection/>
    </xf>
    <xf numFmtId="0" fontId="0" fillId="0" borderId="14" xfId="52" applyFont="1" applyBorder="1" applyAlignment="1">
      <alignment vertical="center" wrapText="1"/>
      <protection/>
    </xf>
    <xf numFmtId="0" fontId="5" fillId="53" borderId="16" xfId="52" applyFont="1" applyFill="1" applyBorder="1" applyAlignment="1" quotePrefix="1">
      <alignment horizontal="left" wrapText="1"/>
      <protection/>
    </xf>
    <xf numFmtId="0" fontId="5" fillId="53" borderId="14" xfId="52" applyFont="1" applyFill="1" applyBorder="1" applyAlignment="1" quotePrefix="1">
      <alignment horizontal="left" wrapText="1"/>
      <protection/>
    </xf>
    <xf numFmtId="0" fontId="5" fillId="53" borderId="17" xfId="52" applyFont="1" applyFill="1" applyBorder="1" applyAlignment="1" quotePrefix="1">
      <alignment horizontal="left" wrapText="1"/>
      <protection/>
    </xf>
    <xf numFmtId="0" fontId="27" fillId="0" borderId="0" xfId="52" applyFont="1" applyAlignment="1">
      <alignment horizontal="left" vertical="top" wrapText="1"/>
      <protection/>
    </xf>
    <xf numFmtId="0" fontId="28" fillId="0" borderId="0" xfId="52" applyFont="1" applyAlignment="1">
      <alignment horizontal="left" vertical="top" wrapText="1"/>
      <protection/>
    </xf>
    <xf numFmtId="0" fontId="5" fillId="53" borderId="12" xfId="52" applyFont="1" applyFill="1" applyBorder="1" applyAlignment="1" quotePrefix="1">
      <alignment horizontal="left" vertical="center" wrapText="1"/>
      <protection/>
    </xf>
    <xf numFmtId="3" fontId="15" fillId="48" borderId="14" xfId="0" applyNumberFormat="1" applyFont="1" applyFill="1" applyBorder="1" applyAlignment="1">
      <alignment horizontal="center" vertical="center" wrapText="1"/>
    </xf>
    <xf numFmtId="3" fontId="17" fillId="48" borderId="14" xfId="0" applyNumberFormat="1" applyFont="1" applyFill="1" applyBorder="1" applyAlignment="1">
      <alignment horizontal="center" vertical="center" wrapText="1"/>
    </xf>
    <xf numFmtId="0" fontId="6" fillId="0" borderId="0" xfId="52" applyFont="1" applyFill="1" applyAlignment="1">
      <alignment horizontal="center" vertical="center" wrapText="1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inputData 3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8</xdr:col>
      <xdr:colOff>314325</xdr:colOff>
      <xdr:row>51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1496675" cy="776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P0001PR%20Sa&#382;et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Sažetak"/>
      <sheetName val="FP0002PRPV2"/>
      <sheetName val="FP0002PRR"/>
      <sheetName val="FP0002PRB"/>
      <sheetName val="FP0005PRV2"/>
    </sheetNames>
    <sheetDataSet>
      <sheetData sheetId="2">
        <row r="5">
          <cell r="B5" t="str">
            <v>6</v>
          </cell>
          <cell r="C5" t="str">
            <v>Prihodi poslovanja</v>
          </cell>
          <cell r="D5">
            <v>189308095.79</v>
          </cell>
          <cell r="E5">
            <v>461087716</v>
          </cell>
          <cell r="F5">
            <v>461087716</v>
          </cell>
          <cell r="G5">
            <v>231982773.12</v>
          </cell>
          <cell r="H5">
            <v>122.542447089711</v>
          </cell>
          <cell r="I5">
            <v>50.3120697147352</v>
          </cell>
        </row>
        <row r="6">
          <cell r="B6" t="str">
            <v>7</v>
          </cell>
          <cell r="C6" t="str">
            <v>Prihodi od prodaje nefinancijske imovine</v>
          </cell>
          <cell r="D6">
            <v>3268.13</v>
          </cell>
          <cell r="E6">
            <v>23890</v>
          </cell>
          <cell r="F6">
            <v>23890</v>
          </cell>
          <cell r="G6">
            <v>10294.37</v>
          </cell>
          <cell r="H6">
            <v>314.992671650149</v>
          </cell>
          <cell r="I6">
            <v>43.0907074089577</v>
          </cell>
        </row>
      </sheetData>
      <sheetData sheetId="3">
        <row r="3">
          <cell r="A3" t="str">
            <v>EKONOMSKA KLASIFIKACIJA</v>
          </cell>
          <cell r="B3" t="str">
            <v>EKONOMSKA KLASIFIKACIJA</v>
          </cell>
          <cell r="C3">
            <v>206136921.63</v>
          </cell>
          <cell r="D3">
            <v>472557240</v>
          </cell>
          <cell r="E3">
            <v>472557240</v>
          </cell>
          <cell r="F3">
            <v>233483149.99</v>
          </cell>
        </row>
        <row r="4">
          <cell r="A4" t="str">
            <v>ODLJEV</v>
          </cell>
          <cell r="B4" t="str">
            <v/>
          </cell>
          <cell r="C4">
            <v>206136921.63</v>
          </cell>
          <cell r="D4">
            <v>472557240</v>
          </cell>
          <cell r="E4">
            <v>472557240</v>
          </cell>
          <cell r="F4">
            <v>233483149.99</v>
          </cell>
        </row>
        <row r="5">
          <cell r="A5" t="str">
            <v>RASHODI</v>
          </cell>
          <cell r="B5" t="str">
            <v>RASHODI</v>
          </cell>
          <cell r="C5">
            <v>206136921.63</v>
          </cell>
          <cell r="D5">
            <v>472557240</v>
          </cell>
          <cell r="E5">
            <v>472557240</v>
          </cell>
          <cell r="F5">
            <v>233483149.99</v>
          </cell>
        </row>
        <row r="6">
          <cell r="A6" t="str">
            <v>3</v>
          </cell>
          <cell r="B6" t="str">
            <v>Rashodi poslovanja</v>
          </cell>
          <cell r="C6">
            <v>202491113.86</v>
          </cell>
          <cell r="D6">
            <v>403252718</v>
          </cell>
          <cell r="E6">
            <v>403252718</v>
          </cell>
          <cell r="F6">
            <v>212508183.74</v>
          </cell>
        </row>
        <row r="7">
          <cell r="A7" t="str">
            <v>4</v>
          </cell>
          <cell r="B7" t="str">
            <v>Rashodi za nabavu nefinancijske imovine</v>
          </cell>
          <cell r="C7">
            <v>3645807.77</v>
          </cell>
          <cell r="D7">
            <v>69304522</v>
          </cell>
          <cell r="E7">
            <v>69304522</v>
          </cell>
          <cell r="F7">
            <v>20974966.25</v>
          </cell>
        </row>
      </sheetData>
      <sheetData sheetId="4">
        <row r="3">
          <cell r="B3">
            <v>18991727.26</v>
          </cell>
          <cell r="C3">
            <v>5575678</v>
          </cell>
          <cell r="D3">
            <v>5575678</v>
          </cell>
        </row>
      </sheetData>
      <sheetData sheetId="5">
        <row r="3">
          <cell r="A3" t="str">
            <v>IZDACI</v>
          </cell>
          <cell r="B3" t="str">
            <v/>
          </cell>
          <cell r="C3">
            <v>116790.77</v>
          </cell>
          <cell r="D3">
            <v>240000</v>
          </cell>
          <cell r="E3">
            <v>240000</v>
          </cell>
          <cell r="F3">
            <v>114035.8</v>
          </cell>
        </row>
        <row r="4">
          <cell r="A4" t="str">
            <v>IZDACI</v>
          </cell>
          <cell r="B4" t="str">
            <v/>
          </cell>
          <cell r="C4">
            <v>116790.77</v>
          </cell>
          <cell r="D4">
            <v>240000</v>
          </cell>
          <cell r="E4">
            <v>240000</v>
          </cell>
          <cell r="F4">
            <v>114035.8</v>
          </cell>
        </row>
        <row r="5">
          <cell r="A5" t="str">
            <v>5</v>
          </cell>
          <cell r="B5" t="str">
            <v>Izdaci za financijsku imovinu i otplate zajmova</v>
          </cell>
          <cell r="C5">
            <v>116790.77</v>
          </cell>
          <cell r="D5">
            <v>240000</v>
          </cell>
          <cell r="E5">
            <v>240000</v>
          </cell>
          <cell r="F5">
            <v>114035.8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49.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7.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7.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7.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7.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7.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4.75">
      <c r="IR1001" s="3" t="s">
        <v>81</v>
      </c>
    </row>
    <row r="1002" ht="37.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178"/>
  <sheetViews>
    <sheetView zoomScalePageLayoutView="0" workbookViewId="0" topLeftCell="A4">
      <selection activeCell="A7" sqref="A7:F7"/>
    </sheetView>
  </sheetViews>
  <sheetFormatPr defaultColWidth="9.140625" defaultRowHeight="12.75"/>
  <cols>
    <col min="1" max="1" width="20.00390625" style="8" customWidth="1"/>
    <col min="2" max="2" width="50.7109375" style="11" customWidth="1"/>
    <col min="3" max="3" width="20.140625" style="15" customWidth="1"/>
    <col min="4" max="4" width="17.8515625" style="17" bestFit="1" customWidth="1"/>
    <col min="5" max="5" width="16.421875" style="17" customWidth="1"/>
    <col min="6" max="6" width="16.7109375" style="15" bestFit="1" customWidth="1"/>
    <col min="7" max="7" width="15.421875" style="8" bestFit="1" customWidth="1"/>
    <col min="8" max="8" width="9.421875" style="8" bestFit="1" customWidth="1"/>
    <col min="9" max="9" width="15.421875" style="8" bestFit="1" customWidth="1"/>
    <col min="10" max="10" width="9.421875" style="8" bestFit="1" customWidth="1"/>
    <col min="11" max="16384" width="9.140625" style="8" customWidth="1"/>
  </cols>
  <sheetData>
    <row r="1" spans="1:9" ht="20.25" customHeight="1" hidden="1">
      <c r="A1" s="18"/>
      <c r="B1" s="18"/>
      <c r="C1" s="18"/>
      <c r="D1" s="18"/>
      <c r="E1" s="18"/>
      <c r="F1" s="18"/>
      <c r="G1" s="18"/>
      <c r="H1" s="18"/>
      <c r="I1" s="18"/>
    </row>
    <row r="2" spans="1:9" ht="15" hidden="1">
      <c r="A2" s="184"/>
      <c r="B2" s="184"/>
      <c r="C2" s="184"/>
      <c r="D2" s="184"/>
      <c r="E2" s="184"/>
      <c r="F2" s="184"/>
      <c r="G2" s="184"/>
      <c r="H2" s="184"/>
      <c r="I2" s="184"/>
    </row>
    <row r="3" spans="1:9" ht="18" hidden="1">
      <c r="A3" s="18"/>
      <c r="B3" s="18"/>
      <c r="C3" s="18"/>
      <c r="D3" s="18"/>
      <c r="E3" s="18"/>
      <c r="F3" s="18"/>
      <c r="G3" s="19"/>
      <c r="H3" s="19"/>
      <c r="I3" s="19"/>
    </row>
    <row r="4" spans="1:9" ht="1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18">
      <c r="A5" s="18"/>
      <c r="B5" s="18"/>
      <c r="C5" s="18"/>
      <c r="D5" s="18"/>
      <c r="E5" s="18"/>
      <c r="F5" s="18"/>
      <c r="G5" s="19"/>
      <c r="H5" s="19"/>
      <c r="I5" s="19"/>
    </row>
    <row r="6" spans="1:9" ht="15.75" customHeight="1">
      <c r="A6" s="184" t="s">
        <v>486</v>
      </c>
      <c r="B6" s="184"/>
      <c r="C6" s="184"/>
      <c r="D6" s="184"/>
      <c r="E6" s="184"/>
      <c r="F6" s="184"/>
      <c r="G6" s="45"/>
      <c r="H6" s="45"/>
      <c r="I6" s="45"/>
    </row>
    <row r="7" spans="1:9" ht="15.75" customHeight="1">
      <c r="A7" s="184" t="s">
        <v>487</v>
      </c>
      <c r="B7" s="184"/>
      <c r="C7" s="184"/>
      <c r="D7" s="184"/>
      <c r="E7" s="184"/>
      <c r="F7" s="184"/>
      <c r="G7" s="45"/>
      <c r="H7" s="45"/>
      <c r="I7" s="45"/>
    </row>
    <row r="8" spans="1:9" ht="18">
      <c r="A8" s="18"/>
      <c r="B8" s="18"/>
      <c r="C8" s="18"/>
      <c r="D8" s="18"/>
      <c r="E8" s="18"/>
      <c r="F8" s="18"/>
      <c r="G8" s="19"/>
      <c r="H8" s="19"/>
      <c r="I8" s="19"/>
    </row>
    <row r="9" spans="1:6" s="9" customFormat="1" ht="55.5">
      <c r="A9" s="183" t="s">
        <v>233</v>
      </c>
      <c r="B9" s="183"/>
      <c r="C9" s="88" t="str">
        <f>UPPER(C12)</f>
        <v>IZVORNI PLAN ILI REBALANS 
2023.</v>
      </c>
      <c r="D9" s="88" t="str">
        <f>UPPER(D12)</f>
        <v>TEKUĆI PLAN 
2023.</v>
      </c>
      <c r="E9" s="88" t="str">
        <f>UPPER(E12)</f>
        <v>OSTVARENJE/IZVRŠENJE 
01.2023. - 06.2023.</v>
      </c>
      <c r="F9" s="88" t="s">
        <v>488</v>
      </c>
    </row>
    <row r="10" spans="1:10" s="10" customFormat="1" ht="12.75" customHeight="1">
      <c r="A10" s="182">
        <v>1</v>
      </c>
      <c r="B10" s="182"/>
      <c r="C10" s="22">
        <v>2</v>
      </c>
      <c r="D10" s="22">
        <v>3</v>
      </c>
      <c r="E10" s="22">
        <v>4.33333333333333</v>
      </c>
      <c r="F10" s="22">
        <v>5.08333333333333</v>
      </c>
      <c r="G10" s="12"/>
      <c r="H10" s="12"/>
      <c r="I10" s="12"/>
      <c r="J10" s="12"/>
    </row>
    <row r="11" spans="1:15" s="10" customFormat="1" ht="12" hidden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89"/>
      <c r="L11" s="89"/>
      <c r="M11" s="89"/>
      <c r="N11" s="89"/>
      <c r="O11" s="89"/>
    </row>
    <row r="12" spans="1:15" ht="49.5" hidden="1">
      <c r="A12" s="85" t="s">
        <v>190</v>
      </c>
      <c r="B12" s="85" t="s">
        <v>190</v>
      </c>
      <c r="C12" s="86" t="s">
        <v>238</v>
      </c>
      <c r="D12" s="86" t="s">
        <v>239</v>
      </c>
      <c r="E12" s="86" t="s">
        <v>240</v>
      </c>
      <c r="F12" s="86" t="s">
        <v>242</v>
      </c>
      <c r="G12" s="43"/>
      <c r="H12" s="43"/>
      <c r="I12" s="43"/>
      <c r="J12" s="43"/>
      <c r="K12" s="25"/>
      <c r="L12" s="25"/>
      <c r="M12" s="25"/>
      <c r="N12" s="25"/>
      <c r="O12" s="25"/>
    </row>
    <row r="13" spans="1:15" ht="12.75" hidden="1">
      <c r="A13" s="85" t="s">
        <v>489</v>
      </c>
      <c r="B13" s="85" t="s">
        <v>190</v>
      </c>
      <c r="C13" s="87" t="s">
        <v>208</v>
      </c>
      <c r="D13" s="87" t="s">
        <v>208</v>
      </c>
      <c r="E13" s="87" t="s">
        <v>208</v>
      </c>
      <c r="F13" s="87" t="s">
        <v>190</v>
      </c>
      <c r="G13" s="43"/>
      <c r="H13" s="43"/>
      <c r="I13" s="43"/>
      <c r="J13" s="43"/>
      <c r="K13" s="25"/>
      <c r="L13" s="25"/>
      <c r="M13" s="25"/>
      <c r="N13" s="25"/>
      <c r="O13" s="25"/>
    </row>
    <row r="14" spans="1:15" ht="12.75" hidden="1">
      <c r="A14" s="90" t="s">
        <v>490</v>
      </c>
      <c r="B14" s="90" t="s">
        <v>190</v>
      </c>
      <c r="C14" s="91">
        <v>472797240</v>
      </c>
      <c r="D14" s="91">
        <v>472797240</v>
      </c>
      <c r="E14" s="92">
        <v>233597185.79</v>
      </c>
      <c r="F14" s="92">
        <v>49.4074766151342</v>
      </c>
      <c r="G14" s="43"/>
      <c r="H14" s="43"/>
      <c r="I14" s="43"/>
      <c r="J14" s="43"/>
      <c r="K14" s="25"/>
      <c r="L14" s="25"/>
      <c r="M14" s="25"/>
      <c r="N14" s="25"/>
      <c r="O14" s="25"/>
    </row>
    <row r="15" spans="1:15" ht="12.75">
      <c r="A15" s="93" t="s">
        <v>491</v>
      </c>
      <c r="B15" s="94" t="s">
        <v>492</v>
      </c>
      <c r="C15" s="95">
        <v>472797240</v>
      </c>
      <c r="D15" s="95">
        <v>472797240</v>
      </c>
      <c r="E15" s="96">
        <v>233597185.79</v>
      </c>
      <c r="F15" s="96">
        <v>49.4074766151342</v>
      </c>
      <c r="G15" s="34"/>
      <c r="H15" s="34"/>
      <c r="I15" s="34"/>
      <c r="J15" s="34"/>
      <c r="K15" s="35"/>
      <c r="L15" s="35"/>
      <c r="M15" s="35"/>
      <c r="N15" s="35"/>
      <c r="O15" s="35"/>
    </row>
    <row r="16" spans="1:15" ht="12.75">
      <c r="A16" s="97" t="s">
        <v>154</v>
      </c>
      <c r="B16" s="98" t="s">
        <v>446</v>
      </c>
      <c r="C16" s="99">
        <v>5541177</v>
      </c>
      <c r="D16" s="99">
        <v>5541177</v>
      </c>
      <c r="E16" s="100">
        <v>908599.31</v>
      </c>
      <c r="F16" s="100">
        <v>16.3972258962311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97" t="s">
        <v>150</v>
      </c>
      <c r="B17" s="98" t="s">
        <v>464</v>
      </c>
      <c r="C17" s="99">
        <v>34501</v>
      </c>
      <c r="D17" s="99">
        <v>34501</v>
      </c>
      <c r="E17" s="100">
        <v>1462</v>
      </c>
      <c r="F17" s="100">
        <v>4.23755833164256</v>
      </c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97" t="s">
        <v>296</v>
      </c>
      <c r="B18" s="98" t="s">
        <v>447</v>
      </c>
      <c r="C18" s="99">
        <v>15215298</v>
      </c>
      <c r="D18" s="99">
        <v>15215298</v>
      </c>
      <c r="E18" s="100">
        <v>6710968.72</v>
      </c>
      <c r="F18" s="100">
        <v>44.1067189088245</v>
      </c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97" t="s">
        <v>449</v>
      </c>
      <c r="B19" s="98" t="s">
        <v>450</v>
      </c>
      <c r="C19" s="99">
        <v>394565736</v>
      </c>
      <c r="D19" s="99">
        <v>394565736</v>
      </c>
      <c r="E19" s="100">
        <v>209022480.05</v>
      </c>
      <c r="F19" s="100">
        <v>52.9753247631214</v>
      </c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97" t="s">
        <v>452</v>
      </c>
      <c r="B20" s="98" t="s">
        <v>453</v>
      </c>
      <c r="C20" s="99">
        <v>1925771</v>
      </c>
      <c r="D20" s="99">
        <v>1925771</v>
      </c>
      <c r="E20" s="100">
        <v>842847.08</v>
      </c>
      <c r="F20" s="100">
        <v>43.7667344663514</v>
      </c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97" t="s">
        <v>493</v>
      </c>
      <c r="B21" s="98" t="s">
        <v>494</v>
      </c>
      <c r="C21" s="99">
        <v>195506</v>
      </c>
      <c r="D21" s="99">
        <v>195506</v>
      </c>
      <c r="E21" s="100">
        <v>8284.85</v>
      </c>
      <c r="F21" s="100">
        <v>4.23764488046403</v>
      </c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97" t="s">
        <v>495</v>
      </c>
      <c r="B22" s="98" t="s">
        <v>496</v>
      </c>
      <c r="C22" s="99">
        <v>17471008</v>
      </c>
      <c r="D22" s="99">
        <v>17471008</v>
      </c>
      <c r="E22" s="100">
        <v>15476762.86</v>
      </c>
      <c r="F22" s="100">
        <v>88.5854030860726</v>
      </c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97" t="s">
        <v>497</v>
      </c>
      <c r="B23" s="98" t="s">
        <v>498</v>
      </c>
      <c r="C23" s="99">
        <v>36779161</v>
      </c>
      <c r="D23" s="99">
        <v>36779161</v>
      </c>
      <c r="E23" s="101"/>
      <c r="F23" s="101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97" t="s">
        <v>461</v>
      </c>
      <c r="B24" s="98" t="s">
        <v>460</v>
      </c>
      <c r="C24" s="99">
        <v>1045192</v>
      </c>
      <c r="D24" s="99">
        <v>1045192</v>
      </c>
      <c r="E24" s="100">
        <v>625780.92</v>
      </c>
      <c r="F24" s="100">
        <v>59.8723411583709</v>
      </c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97" t="s">
        <v>463</v>
      </c>
      <c r="B25" s="98" t="s">
        <v>462</v>
      </c>
      <c r="C25" s="99">
        <v>23890</v>
      </c>
      <c r="D25" s="99">
        <v>23890</v>
      </c>
      <c r="E25" s="99"/>
      <c r="F25" s="100"/>
      <c r="G25" s="37"/>
      <c r="H25" s="37"/>
      <c r="I25" s="37"/>
      <c r="J25" s="37"/>
      <c r="K25" s="37"/>
      <c r="L25" s="37"/>
      <c r="M25" s="37"/>
      <c r="N25" s="37"/>
      <c r="O25" s="37"/>
    </row>
    <row r="27" spans="1:6" ht="12.75">
      <c r="A27" s="93" t="s">
        <v>491</v>
      </c>
      <c r="B27" s="94" t="s">
        <v>492</v>
      </c>
      <c r="C27" s="95">
        <v>472797240</v>
      </c>
      <c r="D27" s="95">
        <v>472797240</v>
      </c>
      <c r="E27" s="96">
        <v>233597185.79</v>
      </c>
      <c r="F27" s="96">
        <v>49.4074766151342</v>
      </c>
    </row>
    <row r="28" spans="1:6" ht="12.75">
      <c r="A28" s="102" t="s">
        <v>499</v>
      </c>
      <c r="B28" s="103" t="s">
        <v>500</v>
      </c>
      <c r="C28" s="104">
        <v>472797240</v>
      </c>
      <c r="D28" s="104">
        <v>472797240</v>
      </c>
      <c r="E28" s="105">
        <v>233597185.79</v>
      </c>
      <c r="F28" s="105">
        <v>49.4074766151342</v>
      </c>
    </row>
    <row r="29" spans="1:6" ht="12.75">
      <c r="A29" s="106" t="s">
        <v>501</v>
      </c>
      <c r="B29" s="107" t="s">
        <v>502</v>
      </c>
      <c r="C29" s="104">
        <v>69357464</v>
      </c>
      <c r="D29" s="104">
        <v>69357464</v>
      </c>
      <c r="E29" s="105">
        <v>21013861.59</v>
      </c>
      <c r="F29" s="105">
        <v>30.2979093785782</v>
      </c>
    </row>
    <row r="30" spans="1:6" ht="25.5">
      <c r="A30" s="108" t="s">
        <v>503</v>
      </c>
      <c r="B30" s="109" t="s">
        <v>504</v>
      </c>
      <c r="C30" s="104">
        <v>17299479</v>
      </c>
      <c r="D30" s="104">
        <v>17299479</v>
      </c>
      <c r="E30" s="105">
        <v>5527351.88</v>
      </c>
      <c r="F30" s="105">
        <v>31.9509730899988</v>
      </c>
    </row>
    <row r="31" spans="1:6" ht="12.75">
      <c r="A31" s="110" t="s">
        <v>154</v>
      </c>
      <c r="B31" s="111" t="s">
        <v>505</v>
      </c>
      <c r="C31" s="112">
        <v>5308912</v>
      </c>
      <c r="D31" s="112">
        <v>5308912</v>
      </c>
      <c r="E31" s="113">
        <v>892544.1</v>
      </c>
      <c r="F31" s="113">
        <v>16.8121848695175</v>
      </c>
    </row>
    <row r="32" spans="1:6" ht="12.75">
      <c r="A32" s="114" t="s">
        <v>412</v>
      </c>
      <c r="B32" s="111" t="s">
        <v>413</v>
      </c>
      <c r="C32" s="112">
        <v>5308912</v>
      </c>
      <c r="D32" s="112">
        <v>5308912</v>
      </c>
      <c r="E32" s="113">
        <v>892544.1</v>
      </c>
      <c r="F32" s="113">
        <v>16.8121848695175</v>
      </c>
    </row>
    <row r="33" spans="1:6" ht="12.75">
      <c r="A33" s="115" t="s">
        <v>426</v>
      </c>
      <c r="B33" s="111" t="s">
        <v>427</v>
      </c>
      <c r="C33" s="101"/>
      <c r="D33" s="101"/>
      <c r="E33" s="100">
        <v>892544.1</v>
      </c>
      <c r="F33" s="101"/>
    </row>
    <row r="34" spans="1:6" ht="12.75">
      <c r="A34" s="110" t="s">
        <v>296</v>
      </c>
      <c r="B34" s="111" t="s">
        <v>447</v>
      </c>
      <c r="C34" s="112">
        <v>8720896</v>
      </c>
      <c r="D34" s="112">
        <v>8720896</v>
      </c>
      <c r="E34" s="113">
        <v>4094121.28</v>
      </c>
      <c r="F34" s="113">
        <v>46.9461082897904</v>
      </c>
    </row>
    <row r="35" spans="1:6" ht="12.75">
      <c r="A35" s="114" t="s">
        <v>406</v>
      </c>
      <c r="B35" s="111" t="s">
        <v>407</v>
      </c>
      <c r="C35" s="112">
        <v>79634</v>
      </c>
      <c r="D35" s="112">
        <v>79634</v>
      </c>
      <c r="E35" s="113">
        <v>31023.96</v>
      </c>
      <c r="F35" s="113">
        <v>38.9581836903835</v>
      </c>
    </row>
    <row r="36" spans="1:6" ht="12.75">
      <c r="A36" s="115" t="s">
        <v>410</v>
      </c>
      <c r="B36" s="111" t="s">
        <v>411</v>
      </c>
      <c r="C36" s="101"/>
      <c r="D36" s="101"/>
      <c r="E36" s="100">
        <v>31023.96</v>
      </c>
      <c r="F36" s="101"/>
    </row>
    <row r="37" spans="1:6" ht="12.75">
      <c r="A37" s="114" t="s">
        <v>412</v>
      </c>
      <c r="B37" s="111" t="s">
        <v>413</v>
      </c>
      <c r="C37" s="112">
        <v>6424791</v>
      </c>
      <c r="D37" s="112">
        <v>6424791</v>
      </c>
      <c r="E37" s="113">
        <v>3775712.49</v>
      </c>
      <c r="F37" s="113">
        <v>58.7678648223732</v>
      </c>
    </row>
    <row r="38" spans="1:6" ht="12.75">
      <c r="A38" s="115" t="s">
        <v>416</v>
      </c>
      <c r="B38" s="111" t="s">
        <v>417</v>
      </c>
      <c r="C38" s="101"/>
      <c r="D38" s="101"/>
      <c r="E38" s="100">
        <v>201075.05</v>
      </c>
      <c r="F38" s="101"/>
    </row>
    <row r="39" spans="1:6" ht="12.75">
      <c r="A39" s="115" t="s">
        <v>420</v>
      </c>
      <c r="B39" s="111" t="s">
        <v>421</v>
      </c>
      <c r="C39" s="101"/>
      <c r="D39" s="101"/>
      <c r="E39" s="100">
        <v>63912.73</v>
      </c>
      <c r="F39" s="101"/>
    </row>
    <row r="40" spans="1:6" ht="12.75">
      <c r="A40" s="115" t="s">
        <v>422</v>
      </c>
      <c r="B40" s="111" t="s">
        <v>423</v>
      </c>
      <c r="C40" s="101"/>
      <c r="D40" s="101"/>
      <c r="E40" s="100">
        <v>22562.92</v>
      </c>
      <c r="F40" s="101"/>
    </row>
    <row r="41" spans="1:6" ht="12.75">
      <c r="A41" s="115" t="s">
        <v>424</v>
      </c>
      <c r="B41" s="111" t="s">
        <v>425</v>
      </c>
      <c r="C41" s="101"/>
      <c r="D41" s="101"/>
      <c r="E41" s="100">
        <v>18889.78</v>
      </c>
      <c r="F41" s="101"/>
    </row>
    <row r="42" spans="1:6" ht="12.75">
      <c r="A42" s="115" t="s">
        <v>426</v>
      </c>
      <c r="B42" s="111" t="s">
        <v>427</v>
      </c>
      <c r="C42" s="101"/>
      <c r="D42" s="101"/>
      <c r="E42" s="100">
        <v>2034001.64</v>
      </c>
      <c r="F42" s="101"/>
    </row>
    <row r="43" spans="1:6" ht="12.75">
      <c r="A43" s="115" t="s">
        <v>428</v>
      </c>
      <c r="B43" s="111" t="s">
        <v>284</v>
      </c>
      <c r="C43" s="101"/>
      <c r="D43" s="101"/>
      <c r="E43" s="100">
        <v>224911.56</v>
      </c>
      <c r="F43" s="101"/>
    </row>
    <row r="44" spans="1:6" ht="12.75">
      <c r="A44" s="115" t="s">
        <v>431</v>
      </c>
      <c r="B44" s="111" t="s">
        <v>288</v>
      </c>
      <c r="C44" s="101"/>
      <c r="D44" s="101"/>
      <c r="E44" s="100">
        <v>29550.1</v>
      </c>
      <c r="F44" s="101"/>
    </row>
    <row r="45" spans="1:6" ht="12.75">
      <c r="A45" s="115" t="s">
        <v>438</v>
      </c>
      <c r="B45" s="111" t="s">
        <v>439</v>
      </c>
      <c r="C45" s="101"/>
      <c r="D45" s="101"/>
      <c r="E45" s="100">
        <v>1180808.71</v>
      </c>
      <c r="F45" s="101"/>
    </row>
    <row r="46" spans="1:6" ht="12.75">
      <c r="A46" s="114" t="s">
        <v>440</v>
      </c>
      <c r="B46" s="111" t="s">
        <v>441</v>
      </c>
      <c r="C46" s="112">
        <v>2216471</v>
      </c>
      <c r="D46" s="112">
        <v>2216471</v>
      </c>
      <c r="E46" s="113">
        <v>287384.83</v>
      </c>
      <c r="F46" s="113">
        <v>12.9658736793759</v>
      </c>
    </row>
    <row r="47" spans="1:6" ht="12.75">
      <c r="A47" s="115" t="s">
        <v>444</v>
      </c>
      <c r="B47" s="111" t="s">
        <v>443</v>
      </c>
      <c r="C47" s="101"/>
      <c r="D47" s="101"/>
      <c r="E47" s="100">
        <v>287384.83</v>
      </c>
      <c r="F47" s="101"/>
    </row>
    <row r="48" spans="1:6" ht="12.75">
      <c r="A48" s="110" t="s">
        <v>452</v>
      </c>
      <c r="B48" s="111" t="s">
        <v>453</v>
      </c>
      <c r="C48" s="112">
        <v>23272</v>
      </c>
      <c r="D48" s="112">
        <v>23272</v>
      </c>
      <c r="E48" s="113">
        <v>6801.88</v>
      </c>
      <c r="F48" s="113">
        <v>29.2277414919216</v>
      </c>
    </row>
    <row r="49" spans="1:6" ht="12.75">
      <c r="A49" s="114" t="s">
        <v>412</v>
      </c>
      <c r="B49" s="111" t="s">
        <v>413</v>
      </c>
      <c r="C49" s="112">
        <v>13272</v>
      </c>
      <c r="D49" s="112">
        <v>13272</v>
      </c>
      <c r="E49" s="113">
        <v>1360.38</v>
      </c>
      <c r="F49" s="113">
        <v>10.25</v>
      </c>
    </row>
    <row r="50" spans="1:6" ht="12.75">
      <c r="A50" s="115" t="s">
        <v>426</v>
      </c>
      <c r="B50" s="111" t="s">
        <v>427</v>
      </c>
      <c r="C50" s="101"/>
      <c r="D50" s="101"/>
      <c r="E50" s="100">
        <v>1360.38</v>
      </c>
      <c r="F50" s="101"/>
    </row>
    <row r="51" spans="1:6" ht="12.75">
      <c r="A51" s="114" t="s">
        <v>440</v>
      </c>
      <c r="B51" s="111" t="s">
        <v>441</v>
      </c>
      <c r="C51" s="112">
        <v>10000</v>
      </c>
      <c r="D51" s="112">
        <v>10000</v>
      </c>
      <c r="E51" s="113">
        <v>5441.5</v>
      </c>
      <c r="F51" s="113">
        <v>54.415</v>
      </c>
    </row>
    <row r="52" spans="1:6" ht="12.75">
      <c r="A52" s="115" t="s">
        <v>444</v>
      </c>
      <c r="B52" s="111" t="s">
        <v>443</v>
      </c>
      <c r="C52" s="101"/>
      <c r="D52" s="101"/>
      <c r="E52" s="100">
        <v>5441.5</v>
      </c>
      <c r="F52" s="101"/>
    </row>
    <row r="53" spans="1:6" ht="12.75">
      <c r="A53" s="110" t="s">
        <v>497</v>
      </c>
      <c r="B53" s="111" t="s">
        <v>506</v>
      </c>
      <c r="C53" s="112">
        <v>2422191</v>
      </c>
      <c r="D53" s="112">
        <v>2422191</v>
      </c>
      <c r="E53" s="116"/>
      <c r="F53" s="116"/>
    </row>
    <row r="54" spans="1:6" ht="12.75">
      <c r="A54" s="114" t="s">
        <v>412</v>
      </c>
      <c r="B54" s="111" t="s">
        <v>413</v>
      </c>
      <c r="C54" s="112">
        <v>2422191</v>
      </c>
      <c r="D54" s="112">
        <v>2422191</v>
      </c>
      <c r="E54" s="116"/>
      <c r="F54" s="116"/>
    </row>
    <row r="55" spans="1:6" ht="12.75">
      <c r="A55" s="110" t="s">
        <v>461</v>
      </c>
      <c r="B55" s="111" t="s">
        <v>460</v>
      </c>
      <c r="C55" s="112">
        <v>804300</v>
      </c>
      <c r="D55" s="112">
        <v>804300</v>
      </c>
      <c r="E55" s="113">
        <v>533884.62</v>
      </c>
      <c r="F55" s="113">
        <v>66.3787914957106</v>
      </c>
    </row>
    <row r="56" spans="1:6" ht="12.75">
      <c r="A56" s="114" t="s">
        <v>412</v>
      </c>
      <c r="B56" s="111" t="s">
        <v>413</v>
      </c>
      <c r="C56" s="112">
        <v>273409</v>
      </c>
      <c r="D56" s="112">
        <v>273409</v>
      </c>
      <c r="E56" s="113">
        <v>210833.19</v>
      </c>
      <c r="F56" s="113">
        <v>77.1127468371561</v>
      </c>
    </row>
    <row r="57" spans="1:6" ht="12.75">
      <c r="A57" s="115" t="s">
        <v>426</v>
      </c>
      <c r="B57" s="111" t="s">
        <v>427</v>
      </c>
      <c r="C57" s="101"/>
      <c r="D57" s="101"/>
      <c r="E57" s="100">
        <v>210833.19</v>
      </c>
      <c r="F57" s="101"/>
    </row>
    <row r="58" spans="1:6" ht="12.75">
      <c r="A58" s="114" t="s">
        <v>440</v>
      </c>
      <c r="B58" s="111" t="s">
        <v>441</v>
      </c>
      <c r="C58" s="112">
        <v>530891</v>
      </c>
      <c r="D58" s="112">
        <v>530891</v>
      </c>
      <c r="E58" s="113">
        <v>323051.43</v>
      </c>
      <c r="F58" s="113">
        <v>60.8508017653341</v>
      </c>
    </row>
    <row r="59" spans="1:6" ht="12.75">
      <c r="A59" s="115" t="s">
        <v>444</v>
      </c>
      <c r="B59" s="111" t="s">
        <v>443</v>
      </c>
      <c r="C59" s="101"/>
      <c r="D59" s="101"/>
      <c r="E59" s="100">
        <v>323051.43</v>
      </c>
      <c r="F59" s="101"/>
    </row>
    <row r="60" spans="1:6" ht="12.75">
      <c r="A60" s="110" t="s">
        <v>463</v>
      </c>
      <c r="B60" s="111" t="s">
        <v>507</v>
      </c>
      <c r="C60" s="112">
        <v>19908</v>
      </c>
      <c r="D60" s="112">
        <v>19908</v>
      </c>
      <c r="E60" s="116"/>
      <c r="F60" s="116"/>
    </row>
    <row r="61" spans="1:6" ht="12.75">
      <c r="A61" s="114" t="s">
        <v>412</v>
      </c>
      <c r="B61" s="111" t="s">
        <v>413</v>
      </c>
      <c r="C61" s="112">
        <v>19908</v>
      </c>
      <c r="D61" s="112">
        <v>19908</v>
      </c>
      <c r="E61" s="116"/>
      <c r="F61" s="116"/>
    </row>
    <row r="62" spans="1:6" ht="12.75">
      <c r="A62" s="108" t="s">
        <v>508</v>
      </c>
      <c r="B62" s="109" t="s">
        <v>509</v>
      </c>
      <c r="C62" s="104">
        <v>230007</v>
      </c>
      <c r="D62" s="104">
        <v>230007</v>
      </c>
      <c r="E62" s="105">
        <v>9746.85</v>
      </c>
      <c r="F62" s="105">
        <v>4.23763189815962</v>
      </c>
    </row>
    <row r="63" spans="1:6" ht="12.75">
      <c r="A63" s="110" t="s">
        <v>150</v>
      </c>
      <c r="B63" s="111" t="s">
        <v>510</v>
      </c>
      <c r="C63" s="112">
        <v>34501</v>
      </c>
      <c r="D63" s="112">
        <v>34501</v>
      </c>
      <c r="E63" s="113">
        <v>1462</v>
      </c>
      <c r="F63" s="113">
        <v>4.23755833164256</v>
      </c>
    </row>
    <row r="64" spans="1:6" ht="12.75">
      <c r="A64" s="114" t="s">
        <v>317</v>
      </c>
      <c r="B64" s="111" t="s">
        <v>318</v>
      </c>
      <c r="C64" s="112">
        <v>10233</v>
      </c>
      <c r="D64" s="112">
        <v>10233</v>
      </c>
      <c r="E64" s="113">
        <v>653.22</v>
      </c>
      <c r="F64" s="113">
        <v>6.38346525945471</v>
      </c>
    </row>
    <row r="65" spans="1:6" ht="12.75">
      <c r="A65" s="115" t="s">
        <v>355</v>
      </c>
      <c r="B65" s="111" t="s">
        <v>356</v>
      </c>
      <c r="C65" s="101"/>
      <c r="D65" s="101"/>
      <c r="E65" s="100">
        <v>653.22</v>
      </c>
      <c r="F65" s="101"/>
    </row>
    <row r="66" spans="1:6" ht="12.75">
      <c r="A66" s="114" t="s">
        <v>440</v>
      </c>
      <c r="B66" s="111" t="s">
        <v>441</v>
      </c>
      <c r="C66" s="112">
        <v>24268</v>
      </c>
      <c r="D66" s="112">
        <v>24268</v>
      </c>
      <c r="E66" s="113">
        <v>808.78</v>
      </c>
      <c r="F66" s="113">
        <v>3.33270149991759</v>
      </c>
    </row>
    <row r="67" spans="1:6" ht="12.75">
      <c r="A67" s="115" t="s">
        <v>444</v>
      </c>
      <c r="B67" s="111" t="s">
        <v>443</v>
      </c>
      <c r="C67" s="101"/>
      <c r="D67" s="101"/>
      <c r="E67" s="100">
        <v>808.78</v>
      </c>
      <c r="F67" s="101"/>
    </row>
    <row r="68" spans="1:6" ht="12.75">
      <c r="A68" s="110" t="s">
        <v>493</v>
      </c>
      <c r="B68" s="111" t="s">
        <v>511</v>
      </c>
      <c r="C68" s="112">
        <v>195506</v>
      </c>
      <c r="D68" s="112">
        <v>195506</v>
      </c>
      <c r="E68" s="113">
        <v>8284.85</v>
      </c>
      <c r="F68" s="113">
        <v>4.23764488046403</v>
      </c>
    </row>
    <row r="69" spans="1:6" ht="12.75">
      <c r="A69" s="114" t="s">
        <v>317</v>
      </c>
      <c r="B69" s="111" t="s">
        <v>318</v>
      </c>
      <c r="C69" s="112">
        <v>57989</v>
      </c>
      <c r="D69" s="112">
        <v>57989</v>
      </c>
      <c r="E69" s="113">
        <v>3701.76</v>
      </c>
      <c r="F69" s="113">
        <v>6.38355550190553</v>
      </c>
    </row>
    <row r="70" spans="1:6" ht="12.75">
      <c r="A70" s="115" t="s">
        <v>355</v>
      </c>
      <c r="B70" s="111" t="s">
        <v>356</v>
      </c>
      <c r="C70" s="101"/>
      <c r="D70" s="101"/>
      <c r="E70" s="100">
        <v>3701.76</v>
      </c>
      <c r="F70" s="101"/>
    </row>
    <row r="71" spans="1:6" ht="12.75">
      <c r="A71" s="114" t="s">
        <v>440</v>
      </c>
      <c r="B71" s="111" t="s">
        <v>441</v>
      </c>
      <c r="C71" s="112">
        <v>137517</v>
      </c>
      <c r="D71" s="112">
        <v>137517</v>
      </c>
      <c r="E71" s="113">
        <v>4583.09</v>
      </c>
      <c r="F71" s="113">
        <v>3.3327443152483</v>
      </c>
    </row>
    <row r="72" spans="1:6" ht="12.75">
      <c r="A72" s="115" t="s">
        <v>444</v>
      </c>
      <c r="B72" s="111" t="s">
        <v>443</v>
      </c>
      <c r="C72" s="101"/>
      <c r="D72" s="101"/>
      <c r="E72" s="100">
        <v>4583.09</v>
      </c>
      <c r="F72" s="101"/>
    </row>
    <row r="73" spans="1:6" ht="12.75">
      <c r="A73" s="108" t="s">
        <v>512</v>
      </c>
      <c r="B73" s="109" t="s">
        <v>513</v>
      </c>
      <c r="C73" s="104">
        <v>51827978</v>
      </c>
      <c r="D73" s="104">
        <v>51827978</v>
      </c>
      <c r="E73" s="105">
        <v>15476762.86</v>
      </c>
      <c r="F73" s="105">
        <v>29.8617917527093</v>
      </c>
    </row>
    <row r="74" spans="1:6" ht="12.75">
      <c r="A74" s="110" t="s">
        <v>495</v>
      </c>
      <c r="B74" s="111" t="s">
        <v>514</v>
      </c>
      <c r="C74" s="112">
        <v>17471008</v>
      </c>
      <c r="D74" s="112">
        <v>17471008</v>
      </c>
      <c r="E74" s="113">
        <v>15476762.86</v>
      </c>
      <c r="F74" s="113">
        <v>88.5854030860726</v>
      </c>
    </row>
    <row r="75" spans="1:6" ht="12.75">
      <c r="A75" s="114" t="s">
        <v>317</v>
      </c>
      <c r="B75" s="111" t="s">
        <v>318</v>
      </c>
      <c r="C75" s="112">
        <v>19530</v>
      </c>
      <c r="D75" s="112">
        <v>19530</v>
      </c>
      <c r="E75" s="113">
        <v>36410.11</v>
      </c>
      <c r="F75" s="113">
        <v>186.431694828469</v>
      </c>
    </row>
    <row r="76" spans="1:6" ht="12.75">
      <c r="A76" s="115" t="s">
        <v>345</v>
      </c>
      <c r="B76" s="111" t="s">
        <v>346</v>
      </c>
      <c r="C76" s="101"/>
      <c r="D76" s="101"/>
      <c r="E76" s="100">
        <v>20085.11</v>
      </c>
      <c r="F76" s="101"/>
    </row>
    <row r="77" spans="1:6" ht="12.75">
      <c r="A77" s="115" t="s">
        <v>355</v>
      </c>
      <c r="B77" s="111" t="s">
        <v>356</v>
      </c>
      <c r="C77" s="101"/>
      <c r="D77" s="101"/>
      <c r="E77" s="100">
        <v>16325</v>
      </c>
      <c r="F77" s="101"/>
    </row>
    <row r="78" spans="1:6" ht="12.75">
      <c r="A78" s="114" t="s">
        <v>412</v>
      </c>
      <c r="B78" s="111" t="s">
        <v>413</v>
      </c>
      <c r="C78" s="116"/>
      <c r="D78" s="116"/>
      <c r="E78" s="113">
        <v>32351.19</v>
      </c>
      <c r="F78" s="116"/>
    </row>
    <row r="79" spans="1:6" ht="12.75">
      <c r="A79" s="115" t="s">
        <v>428</v>
      </c>
      <c r="B79" s="111" t="s">
        <v>284</v>
      </c>
      <c r="C79" s="101"/>
      <c r="D79" s="101"/>
      <c r="E79" s="100">
        <v>32351.19</v>
      </c>
      <c r="F79" s="101"/>
    </row>
    <row r="80" spans="1:6" ht="12.75">
      <c r="A80" s="114" t="s">
        <v>440</v>
      </c>
      <c r="B80" s="111" t="s">
        <v>441</v>
      </c>
      <c r="C80" s="112">
        <v>17451478</v>
      </c>
      <c r="D80" s="112">
        <v>17451478</v>
      </c>
      <c r="E80" s="113">
        <v>15408001.56</v>
      </c>
      <c r="F80" s="113">
        <v>88.2905250775894</v>
      </c>
    </row>
    <row r="81" spans="1:6" ht="12.75">
      <c r="A81" s="115" t="s">
        <v>444</v>
      </c>
      <c r="B81" s="111" t="s">
        <v>443</v>
      </c>
      <c r="C81" s="101"/>
      <c r="D81" s="101"/>
      <c r="E81" s="100">
        <v>15408001.56</v>
      </c>
      <c r="F81" s="101"/>
    </row>
    <row r="82" spans="1:6" ht="12.75">
      <c r="A82" s="110" t="s">
        <v>497</v>
      </c>
      <c r="B82" s="111" t="s">
        <v>506</v>
      </c>
      <c r="C82" s="112">
        <v>34356970</v>
      </c>
      <c r="D82" s="112">
        <v>34356970</v>
      </c>
      <c r="E82" s="116"/>
      <c r="F82" s="116"/>
    </row>
    <row r="83" spans="1:6" ht="12.75">
      <c r="A83" s="114" t="s">
        <v>317</v>
      </c>
      <c r="B83" s="111" t="s">
        <v>318</v>
      </c>
      <c r="C83" s="112">
        <v>34206</v>
      </c>
      <c r="D83" s="112">
        <v>34206</v>
      </c>
      <c r="E83" s="116"/>
      <c r="F83" s="116"/>
    </row>
    <row r="84" spans="1:6" ht="12.75">
      <c r="A84" s="114" t="s">
        <v>440</v>
      </c>
      <c r="B84" s="111" t="s">
        <v>441</v>
      </c>
      <c r="C84" s="112">
        <v>34322764</v>
      </c>
      <c r="D84" s="112">
        <v>34322764</v>
      </c>
      <c r="E84" s="116"/>
      <c r="F84" s="116"/>
    </row>
    <row r="85" spans="1:6" ht="25.5">
      <c r="A85" s="106" t="s">
        <v>515</v>
      </c>
      <c r="B85" s="107" t="s">
        <v>516</v>
      </c>
      <c r="C85" s="104">
        <v>403439776</v>
      </c>
      <c r="D85" s="104">
        <v>403439776</v>
      </c>
      <c r="E85" s="105">
        <v>212583324.2</v>
      </c>
      <c r="F85" s="105">
        <v>52.6927033094526</v>
      </c>
    </row>
    <row r="86" spans="1:6" ht="12.75">
      <c r="A86" s="108" t="s">
        <v>517</v>
      </c>
      <c r="B86" s="109" t="s">
        <v>518</v>
      </c>
      <c r="C86" s="104">
        <v>403207511</v>
      </c>
      <c r="D86" s="104">
        <v>403207511</v>
      </c>
      <c r="E86" s="105">
        <v>212567268.99</v>
      </c>
      <c r="F86" s="105">
        <v>52.7190747173358</v>
      </c>
    </row>
    <row r="87" spans="1:6" ht="12.75">
      <c r="A87" s="110" t="s">
        <v>296</v>
      </c>
      <c r="B87" s="111" t="s">
        <v>447</v>
      </c>
      <c r="C87" s="112">
        <v>6494402</v>
      </c>
      <c r="D87" s="112">
        <v>6494402</v>
      </c>
      <c r="E87" s="113">
        <v>2616847.44</v>
      </c>
      <c r="F87" s="113">
        <v>40.2938937257041</v>
      </c>
    </row>
    <row r="88" spans="1:6" ht="12.75">
      <c r="A88" s="114" t="s">
        <v>317</v>
      </c>
      <c r="B88" s="111" t="s">
        <v>318</v>
      </c>
      <c r="C88" s="112">
        <v>5729483</v>
      </c>
      <c r="D88" s="112">
        <v>5729483</v>
      </c>
      <c r="E88" s="113">
        <v>2437720.61</v>
      </c>
      <c r="F88" s="113">
        <v>42.5469559818923</v>
      </c>
    </row>
    <row r="89" spans="1:6" ht="12.75">
      <c r="A89" s="115" t="s">
        <v>321</v>
      </c>
      <c r="B89" s="111" t="s">
        <v>322</v>
      </c>
      <c r="C89" s="101"/>
      <c r="D89" s="101"/>
      <c r="E89" s="100">
        <v>71154.16</v>
      </c>
      <c r="F89" s="101"/>
    </row>
    <row r="90" spans="1:6" ht="12.75">
      <c r="A90" s="115" t="s">
        <v>325</v>
      </c>
      <c r="B90" s="111" t="s">
        <v>326</v>
      </c>
      <c r="C90" s="101"/>
      <c r="D90" s="101"/>
      <c r="E90" s="100">
        <v>68464.12</v>
      </c>
      <c r="F90" s="101"/>
    </row>
    <row r="91" spans="1:6" ht="12.75">
      <c r="A91" s="115" t="s">
        <v>333</v>
      </c>
      <c r="B91" s="111" t="s">
        <v>334</v>
      </c>
      <c r="C91" s="101"/>
      <c r="D91" s="101"/>
      <c r="E91" s="100">
        <v>79.2</v>
      </c>
      <c r="F91" s="101"/>
    </row>
    <row r="92" spans="1:6" ht="12.75">
      <c r="A92" s="115" t="s">
        <v>343</v>
      </c>
      <c r="B92" s="111" t="s">
        <v>344</v>
      </c>
      <c r="C92" s="101"/>
      <c r="D92" s="101"/>
      <c r="E92" s="100">
        <v>104</v>
      </c>
      <c r="F92" s="101"/>
    </row>
    <row r="93" spans="1:6" ht="12.75">
      <c r="A93" s="115" t="s">
        <v>345</v>
      </c>
      <c r="B93" s="111" t="s">
        <v>346</v>
      </c>
      <c r="C93" s="101"/>
      <c r="D93" s="101"/>
      <c r="E93" s="100">
        <v>37328.29</v>
      </c>
      <c r="F93" s="101"/>
    </row>
    <row r="94" spans="1:6" ht="12.75">
      <c r="A94" s="115" t="s">
        <v>353</v>
      </c>
      <c r="B94" s="111" t="s">
        <v>354</v>
      </c>
      <c r="C94" s="101"/>
      <c r="D94" s="101"/>
      <c r="E94" s="100">
        <v>3785.27</v>
      </c>
      <c r="F94" s="101"/>
    </row>
    <row r="95" spans="1:6" ht="12.75">
      <c r="A95" s="115" t="s">
        <v>355</v>
      </c>
      <c r="B95" s="111" t="s">
        <v>356</v>
      </c>
      <c r="C95" s="101"/>
      <c r="D95" s="101"/>
      <c r="E95" s="100">
        <v>1590570.84</v>
      </c>
      <c r="F95" s="101"/>
    </row>
    <row r="96" spans="1:6" ht="12.75">
      <c r="A96" s="115" t="s">
        <v>359</v>
      </c>
      <c r="B96" s="111" t="s">
        <v>360</v>
      </c>
      <c r="C96" s="101"/>
      <c r="D96" s="101"/>
      <c r="E96" s="100">
        <v>105.6</v>
      </c>
      <c r="F96" s="101"/>
    </row>
    <row r="97" spans="1:6" ht="12.75">
      <c r="A97" s="115" t="s">
        <v>363</v>
      </c>
      <c r="B97" s="111" t="s">
        <v>362</v>
      </c>
      <c r="C97" s="101"/>
      <c r="D97" s="101"/>
      <c r="E97" s="100">
        <v>14112.9</v>
      </c>
      <c r="F97" s="101"/>
    </row>
    <row r="98" spans="1:6" ht="25.5">
      <c r="A98" s="115" t="s">
        <v>366</v>
      </c>
      <c r="B98" s="111" t="s">
        <v>367</v>
      </c>
      <c r="C98" s="101"/>
      <c r="D98" s="101"/>
      <c r="E98" s="100">
        <v>2893.85</v>
      </c>
      <c r="F98" s="101"/>
    </row>
    <row r="99" spans="1:6" ht="12.75">
      <c r="A99" s="115" t="s">
        <v>368</v>
      </c>
      <c r="B99" s="111" t="s">
        <v>369</v>
      </c>
      <c r="C99" s="101"/>
      <c r="D99" s="101"/>
      <c r="E99" s="100">
        <v>341201.45</v>
      </c>
      <c r="F99" s="101"/>
    </row>
    <row r="100" spans="1:6" ht="12.75">
      <c r="A100" s="115" t="s">
        <v>370</v>
      </c>
      <c r="B100" s="111" t="s">
        <v>371</v>
      </c>
      <c r="C100" s="101"/>
      <c r="D100" s="101"/>
      <c r="E100" s="100">
        <v>13950.08</v>
      </c>
      <c r="F100" s="101"/>
    </row>
    <row r="101" spans="1:6" ht="12.75">
      <c r="A101" s="115" t="s">
        <v>372</v>
      </c>
      <c r="B101" s="111" t="s">
        <v>373</v>
      </c>
      <c r="C101" s="101"/>
      <c r="D101" s="101"/>
      <c r="E101" s="100">
        <v>151702.73</v>
      </c>
      <c r="F101" s="101"/>
    </row>
    <row r="102" spans="1:6" ht="12.75">
      <c r="A102" s="115" t="s">
        <v>374</v>
      </c>
      <c r="B102" s="111" t="s">
        <v>375</v>
      </c>
      <c r="C102" s="101"/>
      <c r="D102" s="101"/>
      <c r="E102" s="100">
        <v>86194.21</v>
      </c>
      <c r="F102" s="101"/>
    </row>
    <row r="103" spans="1:6" ht="12.75">
      <c r="A103" s="115" t="s">
        <v>376</v>
      </c>
      <c r="B103" s="111" t="s">
        <v>365</v>
      </c>
      <c r="C103" s="101"/>
      <c r="D103" s="101"/>
      <c r="E103" s="100">
        <v>56073.91</v>
      </c>
      <c r="F103" s="101"/>
    </row>
    <row r="104" spans="1:6" ht="12.75">
      <c r="A104" s="114" t="s">
        <v>377</v>
      </c>
      <c r="B104" s="111" t="s">
        <v>378</v>
      </c>
      <c r="C104" s="112">
        <v>84279</v>
      </c>
      <c r="D104" s="112">
        <v>84279</v>
      </c>
      <c r="E104" s="113">
        <v>27723.34</v>
      </c>
      <c r="F104" s="113">
        <v>32.8947187318312</v>
      </c>
    </row>
    <row r="105" spans="1:6" ht="25.5">
      <c r="A105" s="115" t="s">
        <v>381</v>
      </c>
      <c r="B105" s="111" t="s">
        <v>382</v>
      </c>
      <c r="C105" s="101"/>
      <c r="D105" s="101"/>
      <c r="E105" s="100">
        <v>226.8</v>
      </c>
      <c r="F105" s="101"/>
    </row>
    <row r="106" spans="1:6" ht="12.75">
      <c r="A106" s="115" t="s">
        <v>385</v>
      </c>
      <c r="B106" s="111" t="s">
        <v>386</v>
      </c>
      <c r="C106" s="101"/>
      <c r="D106" s="101"/>
      <c r="E106" s="100">
        <v>7556.26</v>
      </c>
      <c r="F106" s="101"/>
    </row>
    <row r="107" spans="1:6" ht="12.75">
      <c r="A107" s="115" t="s">
        <v>387</v>
      </c>
      <c r="B107" s="111" t="s">
        <v>388</v>
      </c>
      <c r="C107" s="101"/>
      <c r="D107" s="101"/>
      <c r="E107" s="100">
        <v>19680.14</v>
      </c>
      <c r="F107" s="101"/>
    </row>
    <row r="108" spans="1:6" ht="12.75">
      <c r="A108" s="115" t="s">
        <v>389</v>
      </c>
      <c r="B108" s="111" t="s">
        <v>390</v>
      </c>
      <c r="C108" s="101"/>
      <c r="D108" s="101"/>
      <c r="E108" s="100">
        <v>260.14</v>
      </c>
      <c r="F108" s="101"/>
    </row>
    <row r="109" spans="1:6" ht="25.5">
      <c r="A109" s="114" t="s">
        <v>391</v>
      </c>
      <c r="B109" s="111" t="s">
        <v>392</v>
      </c>
      <c r="C109" s="112">
        <v>106178</v>
      </c>
      <c r="D109" s="112">
        <v>106178</v>
      </c>
      <c r="E109" s="113">
        <v>9321.48</v>
      </c>
      <c r="F109" s="113">
        <v>8.77910678294939</v>
      </c>
    </row>
    <row r="110" spans="1:6" ht="12.75">
      <c r="A110" s="115" t="s">
        <v>395</v>
      </c>
      <c r="B110" s="111" t="s">
        <v>396</v>
      </c>
      <c r="C110" s="101"/>
      <c r="D110" s="101"/>
      <c r="E110" s="100">
        <v>9321.48</v>
      </c>
      <c r="F110" s="101"/>
    </row>
    <row r="111" spans="1:6" ht="12.75">
      <c r="A111" s="114" t="s">
        <v>397</v>
      </c>
      <c r="B111" s="111" t="s">
        <v>398</v>
      </c>
      <c r="C111" s="112">
        <v>265446</v>
      </c>
      <c r="D111" s="112">
        <v>265446</v>
      </c>
      <c r="E111" s="113">
        <v>26176.46</v>
      </c>
      <c r="F111" s="113">
        <v>9.86131265869518</v>
      </c>
    </row>
    <row r="112" spans="1:6" ht="12.75">
      <c r="A112" s="115" t="s">
        <v>403</v>
      </c>
      <c r="B112" s="111" t="s">
        <v>404</v>
      </c>
      <c r="C112" s="101"/>
      <c r="D112" s="101"/>
      <c r="E112" s="100">
        <v>26176.46</v>
      </c>
      <c r="F112" s="101"/>
    </row>
    <row r="113" spans="1:6" ht="12.75">
      <c r="A113" s="114" t="s">
        <v>412</v>
      </c>
      <c r="B113" s="111" t="s">
        <v>413</v>
      </c>
      <c r="C113" s="112">
        <v>69016</v>
      </c>
      <c r="D113" s="112">
        <v>69016</v>
      </c>
      <c r="E113" s="113">
        <v>1869.75</v>
      </c>
      <c r="F113" s="113">
        <v>2.70915439897995</v>
      </c>
    </row>
    <row r="114" spans="1:6" ht="12.75">
      <c r="A114" s="115" t="s">
        <v>420</v>
      </c>
      <c r="B114" s="111" t="s">
        <v>421</v>
      </c>
      <c r="C114" s="101"/>
      <c r="D114" s="101"/>
      <c r="E114" s="100">
        <v>1853.66</v>
      </c>
      <c r="F114" s="101"/>
    </row>
    <row r="115" spans="1:6" ht="12.75">
      <c r="A115" s="115" t="s">
        <v>422</v>
      </c>
      <c r="B115" s="111" t="s">
        <v>423</v>
      </c>
      <c r="C115" s="101"/>
      <c r="D115" s="101"/>
      <c r="E115" s="100">
        <v>16.09</v>
      </c>
      <c r="F115" s="101"/>
    </row>
    <row r="116" spans="1:6" ht="12.75">
      <c r="A116" s="114" t="s">
        <v>479</v>
      </c>
      <c r="B116" s="111" t="s">
        <v>480</v>
      </c>
      <c r="C116" s="112">
        <v>240000</v>
      </c>
      <c r="D116" s="112">
        <v>240000</v>
      </c>
      <c r="E116" s="113">
        <v>114035.8</v>
      </c>
      <c r="F116" s="113">
        <v>47.5149166666667</v>
      </c>
    </row>
    <row r="117" spans="1:6" ht="25.5">
      <c r="A117" s="115" t="s">
        <v>483</v>
      </c>
      <c r="B117" s="111" t="s">
        <v>484</v>
      </c>
      <c r="C117" s="101"/>
      <c r="D117" s="101"/>
      <c r="E117" s="100">
        <v>114035.8</v>
      </c>
      <c r="F117" s="101"/>
    </row>
    <row r="118" spans="1:6" ht="12.75">
      <c r="A118" s="110" t="s">
        <v>449</v>
      </c>
      <c r="B118" s="111" t="s">
        <v>519</v>
      </c>
      <c r="C118" s="112">
        <v>394565736</v>
      </c>
      <c r="D118" s="112">
        <v>394565736</v>
      </c>
      <c r="E118" s="113">
        <v>209022480.05</v>
      </c>
      <c r="F118" s="113">
        <v>52.9753247631214</v>
      </c>
    </row>
    <row r="119" spans="1:6" ht="12.75">
      <c r="A119" s="114" t="s">
        <v>296</v>
      </c>
      <c r="B119" s="111" t="s">
        <v>297</v>
      </c>
      <c r="C119" s="112">
        <v>174485348</v>
      </c>
      <c r="D119" s="112">
        <v>174485348</v>
      </c>
      <c r="E119" s="113">
        <v>81603854.24</v>
      </c>
      <c r="F119" s="113">
        <v>46.768313314193</v>
      </c>
    </row>
    <row r="120" spans="1:6" ht="12.75">
      <c r="A120" s="115" t="s">
        <v>300</v>
      </c>
      <c r="B120" s="111" t="s">
        <v>301</v>
      </c>
      <c r="C120" s="101"/>
      <c r="D120" s="101"/>
      <c r="E120" s="100">
        <v>65719882.72</v>
      </c>
      <c r="F120" s="101"/>
    </row>
    <row r="121" spans="1:6" ht="12.75">
      <c r="A121" s="115" t="s">
        <v>302</v>
      </c>
      <c r="B121" s="111" t="s">
        <v>303</v>
      </c>
      <c r="C121" s="101"/>
      <c r="D121" s="101"/>
      <c r="E121" s="100">
        <v>4110714.18</v>
      </c>
      <c r="F121" s="101"/>
    </row>
    <row r="122" spans="1:6" ht="12.75">
      <c r="A122" s="115" t="s">
        <v>304</v>
      </c>
      <c r="B122" s="111" t="s">
        <v>305</v>
      </c>
      <c r="C122" s="101"/>
      <c r="D122" s="101"/>
      <c r="E122" s="100">
        <v>71132.65</v>
      </c>
      <c r="F122" s="101"/>
    </row>
    <row r="123" spans="1:6" ht="12.75">
      <c r="A123" s="115" t="s">
        <v>308</v>
      </c>
      <c r="B123" s="111" t="s">
        <v>307</v>
      </c>
      <c r="C123" s="101"/>
      <c r="D123" s="101"/>
      <c r="E123" s="100">
        <v>2254943.39</v>
      </c>
      <c r="F123" s="101"/>
    </row>
    <row r="124" spans="1:6" ht="12.75">
      <c r="A124" s="115" t="s">
        <v>311</v>
      </c>
      <c r="B124" s="111" t="s">
        <v>312</v>
      </c>
      <c r="C124" s="101"/>
      <c r="D124" s="101"/>
      <c r="E124" s="100">
        <v>10845.81</v>
      </c>
      <c r="F124" s="101"/>
    </row>
    <row r="125" spans="1:6" ht="12.75">
      <c r="A125" s="115" t="s">
        <v>313</v>
      </c>
      <c r="B125" s="111" t="s">
        <v>314</v>
      </c>
      <c r="C125" s="101"/>
      <c r="D125" s="101"/>
      <c r="E125" s="100">
        <v>9423511.16</v>
      </c>
      <c r="F125" s="101"/>
    </row>
    <row r="126" spans="1:6" ht="12.75">
      <c r="A126" s="115" t="s">
        <v>315</v>
      </c>
      <c r="B126" s="111" t="s">
        <v>316</v>
      </c>
      <c r="C126" s="101"/>
      <c r="D126" s="101"/>
      <c r="E126" s="100">
        <v>12824.33</v>
      </c>
      <c r="F126" s="101"/>
    </row>
    <row r="127" spans="1:6" ht="12.75">
      <c r="A127" s="114" t="s">
        <v>317</v>
      </c>
      <c r="B127" s="111" t="s">
        <v>318</v>
      </c>
      <c r="C127" s="112">
        <v>219527616</v>
      </c>
      <c r="D127" s="112">
        <v>219527616</v>
      </c>
      <c r="E127" s="113">
        <v>127084114.88</v>
      </c>
      <c r="F127" s="113">
        <v>57.8898077588562</v>
      </c>
    </row>
    <row r="128" spans="1:6" ht="12.75">
      <c r="A128" s="115" t="s">
        <v>321</v>
      </c>
      <c r="B128" s="111" t="s">
        <v>322</v>
      </c>
      <c r="C128" s="101"/>
      <c r="D128" s="101"/>
      <c r="E128" s="100">
        <v>313.86</v>
      </c>
      <c r="F128" s="101"/>
    </row>
    <row r="129" spans="1:6" ht="12.75">
      <c r="A129" s="115" t="s">
        <v>323</v>
      </c>
      <c r="B129" s="111" t="s">
        <v>324</v>
      </c>
      <c r="C129" s="101"/>
      <c r="D129" s="101"/>
      <c r="E129" s="100">
        <v>2237886.07</v>
      </c>
      <c r="F129" s="101"/>
    </row>
    <row r="130" spans="1:6" ht="12.75">
      <c r="A130" s="115" t="s">
        <v>329</v>
      </c>
      <c r="B130" s="111" t="s">
        <v>330</v>
      </c>
      <c r="C130" s="101"/>
      <c r="D130" s="101"/>
      <c r="E130" s="100">
        <v>312459.47</v>
      </c>
      <c r="F130" s="101"/>
    </row>
    <row r="131" spans="1:6" ht="12.75">
      <c r="A131" s="115" t="s">
        <v>331</v>
      </c>
      <c r="B131" s="111" t="s">
        <v>332</v>
      </c>
      <c r="C131" s="101"/>
      <c r="D131" s="101"/>
      <c r="E131" s="100">
        <v>110838565.58</v>
      </c>
      <c r="F131" s="101"/>
    </row>
    <row r="132" spans="1:6" ht="12.75">
      <c r="A132" s="115" t="s">
        <v>333</v>
      </c>
      <c r="B132" s="111" t="s">
        <v>334</v>
      </c>
      <c r="C132" s="101"/>
      <c r="D132" s="101"/>
      <c r="E132" s="100">
        <v>2438772.99</v>
      </c>
      <c r="F132" s="101"/>
    </row>
    <row r="133" spans="1:6" ht="12.75">
      <c r="A133" s="115" t="s">
        <v>335</v>
      </c>
      <c r="B133" s="111" t="s">
        <v>336</v>
      </c>
      <c r="C133" s="101"/>
      <c r="D133" s="101"/>
      <c r="E133" s="100">
        <v>14818.92</v>
      </c>
      <c r="F133" s="101"/>
    </row>
    <row r="134" spans="1:6" ht="12.75">
      <c r="A134" s="115" t="s">
        <v>337</v>
      </c>
      <c r="B134" s="111" t="s">
        <v>338</v>
      </c>
      <c r="C134" s="101"/>
      <c r="D134" s="101"/>
      <c r="E134" s="100">
        <v>78980.94</v>
      </c>
      <c r="F134" s="101"/>
    </row>
    <row r="135" spans="1:6" ht="12.75">
      <c r="A135" s="115" t="s">
        <v>339</v>
      </c>
      <c r="B135" s="111" t="s">
        <v>340</v>
      </c>
      <c r="C135" s="101"/>
      <c r="D135" s="101"/>
      <c r="E135" s="100">
        <v>1941.66</v>
      </c>
      <c r="F135" s="101"/>
    </row>
    <row r="136" spans="1:6" ht="12.75">
      <c r="A136" s="115" t="s">
        <v>343</v>
      </c>
      <c r="B136" s="111" t="s">
        <v>344</v>
      </c>
      <c r="C136" s="101"/>
      <c r="D136" s="101"/>
      <c r="E136" s="100">
        <v>365623.9</v>
      </c>
      <c r="F136" s="101"/>
    </row>
    <row r="137" spans="1:6" ht="12.75">
      <c r="A137" s="115" t="s">
        <v>345</v>
      </c>
      <c r="B137" s="111" t="s">
        <v>346</v>
      </c>
      <c r="C137" s="101"/>
      <c r="D137" s="101"/>
      <c r="E137" s="100">
        <v>5164377.71</v>
      </c>
      <c r="F137" s="101"/>
    </row>
    <row r="138" spans="1:6" ht="12.75">
      <c r="A138" s="115" t="s">
        <v>347</v>
      </c>
      <c r="B138" s="111" t="s">
        <v>348</v>
      </c>
      <c r="C138" s="101"/>
      <c r="D138" s="101"/>
      <c r="E138" s="100">
        <v>27004.86</v>
      </c>
      <c r="F138" s="101"/>
    </row>
    <row r="139" spans="1:6" ht="12.75">
      <c r="A139" s="115" t="s">
        <v>349</v>
      </c>
      <c r="B139" s="111" t="s">
        <v>350</v>
      </c>
      <c r="C139" s="101"/>
      <c r="D139" s="101"/>
      <c r="E139" s="100">
        <v>1104989.56</v>
      </c>
      <c r="F139" s="101"/>
    </row>
    <row r="140" spans="1:6" ht="12.75">
      <c r="A140" s="115" t="s">
        <v>351</v>
      </c>
      <c r="B140" s="111" t="s">
        <v>352</v>
      </c>
      <c r="C140" s="101"/>
      <c r="D140" s="101"/>
      <c r="E140" s="100">
        <v>747668.71</v>
      </c>
      <c r="F140" s="101"/>
    </row>
    <row r="141" spans="1:6" ht="12.75">
      <c r="A141" s="115" t="s">
        <v>353</v>
      </c>
      <c r="B141" s="111" t="s">
        <v>354</v>
      </c>
      <c r="C141" s="101"/>
      <c r="D141" s="101"/>
      <c r="E141" s="100">
        <v>538612.14</v>
      </c>
      <c r="F141" s="101"/>
    </row>
    <row r="142" spans="1:6" ht="12.75">
      <c r="A142" s="115" t="s">
        <v>355</v>
      </c>
      <c r="B142" s="111" t="s">
        <v>356</v>
      </c>
      <c r="C142" s="101"/>
      <c r="D142" s="101"/>
      <c r="E142" s="100">
        <v>13708.84</v>
      </c>
      <c r="F142" s="101"/>
    </row>
    <row r="143" spans="1:6" ht="12.75">
      <c r="A143" s="115" t="s">
        <v>357</v>
      </c>
      <c r="B143" s="111" t="s">
        <v>358</v>
      </c>
      <c r="C143" s="101"/>
      <c r="D143" s="101"/>
      <c r="E143" s="100">
        <v>700688.77</v>
      </c>
      <c r="F143" s="101"/>
    </row>
    <row r="144" spans="1:6" ht="12.75">
      <c r="A144" s="115" t="s">
        <v>359</v>
      </c>
      <c r="B144" s="111" t="s">
        <v>360</v>
      </c>
      <c r="C144" s="101"/>
      <c r="D144" s="101"/>
      <c r="E144" s="100">
        <v>2074142.46</v>
      </c>
      <c r="F144" s="101"/>
    </row>
    <row r="145" spans="1:6" ht="25.5">
      <c r="A145" s="115" t="s">
        <v>366</v>
      </c>
      <c r="B145" s="111" t="s">
        <v>367</v>
      </c>
      <c r="C145" s="101"/>
      <c r="D145" s="101"/>
      <c r="E145" s="100">
        <v>578.77</v>
      </c>
      <c r="F145" s="101"/>
    </row>
    <row r="146" spans="1:6" ht="12.75">
      <c r="A146" s="115" t="s">
        <v>368</v>
      </c>
      <c r="B146" s="111" t="s">
        <v>369</v>
      </c>
      <c r="C146" s="101"/>
      <c r="D146" s="101"/>
      <c r="E146" s="100">
        <v>27707.65</v>
      </c>
      <c r="F146" s="101"/>
    </row>
    <row r="147" spans="1:6" ht="12.75">
      <c r="A147" s="115" t="s">
        <v>370</v>
      </c>
      <c r="B147" s="111" t="s">
        <v>371</v>
      </c>
      <c r="C147" s="101"/>
      <c r="D147" s="101"/>
      <c r="E147" s="100">
        <v>580.75</v>
      </c>
      <c r="F147" s="101"/>
    </row>
    <row r="148" spans="1:6" ht="12.75">
      <c r="A148" s="115" t="s">
        <v>372</v>
      </c>
      <c r="B148" s="111" t="s">
        <v>373</v>
      </c>
      <c r="C148" s="101"/>
      <c r="D148" s="101"/>
      <c r="E148" s="100">
        <v>48510.11</v>
      </c>
      <c r="F148" s="101"/>
    </row>
    <row r="149" spans="1:6" ht="12.75">
      <c r="A149" s="115" t="s">
        <v>374</v>
      </c>
      <c r="B149" s="111" t="s">
        <v>375</v>
      </c>
      <c r="C149" s="101"/>
      <c r="D149" s="101"/>
      <c r="E149" s="100">
        <v>346181.16</v>
      </c>
      <c r="F149" s="101"/>
    </row>
    <row r="150" spans="1:6" ht="12.75">
      <c r="A150" s="114" t="s">
        <v>377</v>
      </c>
      <c r="B150" s="111" t="s">
        <v>378</v>
      </c>
      <c r="C150" s="112">
        <v>500500</v>
      </c>
      <c r="D150" s="112">
        <v>500500</v>
      </c>
      <c r="E150" s="113">
        <v>318909.44</v>
      </c>
      <c r="F150" s="113">
        <v>63.7181698301698</v>
      </c>
    </row>
    <row r="151" spans="1:6" ht="12.75">
      <c r="A151" s="115" t="s">
        <v>387</v>
      </c>
      <c r="B151" s="111" t="s">
        <v>388</v>
      </c>
      <c r="C151" s="101"/>
      <c r="D151" s="101"/>
      <c r="E151" s="100">
        <v>318909.44</v>
      </c>
      <c r="F151" s="101"/>
    </row>
    <row r="152" spans="1:6" ht="25.5">
      <c r="A152" s="114" t="s">
        <v>391</v>
      </c>
      <c r="B152" s="111" t="s">
        <v>392</v>
      </c>
      <c r="C152" s="112">
        <v>39000</v>
      </c>
      <c r="D152" s="112">
        <v>39000</v>
      </c>
      <c r="E152" s="113">
        <v>13272.28</v>
      </c>
      <c r="F152" s="113">
        <v>34.0314871794872</v>
      </c>
    </row>
    <row r="153" spans="1:6" ht="12.75">
      <c r="A153" s="115" t="s">
        <v>395</v>
      </c>
      <c r="B153" s="111" t="s">
        <v>396</v>
      </c>
      <c r="C153" s="101"/>
      <c r="D153" s="101"/>
      <c r="E153" s="100">
        <v>13272.28</v>
      </c>
      <c r="F153" s="101"/>
    </row>
    <row r="154" spans="1:6" ht="12.75">
      <c r="A154" s="114" t="s">
        <v>397</v>
      </c>
      <c r="B154" s="111" t="s">
        <v>398</v>
      </c>
      <c r="C154" s="112">
        <v>13272</v>
      </c>
      <c r="D154" s="112">
        <v>13272</v>
      </c>
      <c r="E154" s="113">
        <v>2329.21</v>
      </c>
      <c r="F154" s="113">
        <v>17.5498040988547</v>
      </c>
    </row>
    <row r="155" spans="1:6" ht="12.75">
      <c r="A155" s="115" t="s">
        <v>403</v>
      </c>
      <c r="B155" s="111" t="s">
        <v>404</v>
      </c>
      <c r="C155" s="101"/>
      <c r="D155" s="101"/>
      <c r="E155" s="100">
        <v>2329.21</v>
      </c>
      <c r="F155" s="101"/>
    </row>
    <row r="156" spans="1:6" ht="12.75">
      <c r="A156" s="110" t="s">
        <v>452</v>
      </c>
      <c r="B156" s="111" t="s">
        <v>453</v>
      </c>
      <c r="C156" s="112">
        <v>1902499</v>
      </c>
      <c r="D156" s="112">
        <v>1902499</v>
      </c>
      <c r="E156" s="113">
        <v>836045.2</v>
      </c>
      <c r="F156" s="113">
        <v>43.9445802599633</v>
      </c>
    </row>
    <row r="157" spans="1:6" ht="12.75">
      <c r="A157" s="114" t="s">
        <v>296</v>
      </c>
      <c r="B157" s="111" t="s">
        <v>297</v>
      </c>
      <c r="C157" s="112">
        <v>1862600</v>
      </c>
      <c r="D157" s="112">
        <v>1862600</v>
      </c>
      <c r="E157" s="113">
        <v>828699.73</v>
      </c>
      <c r="F157" s="113">
        <v>44.4915564265006</v>
      </c>
    </row>
    <row r="158" spans="1:6" ht="12.75">
      <c r="A158" s="115" t="s">
        <v>300</v>
      </c>
      <c r="B158" s="111" t="s">
        <v>301</v>
      </c>
      <c r="C158" s="101"/>
      <c r="D158" s="101"/>
      <c r="E158" s="100">
        <v>222614.93</v>
      </c>
      <c r="F158" s="101"/>
    </row>
    <row r="159" spans="1:6" ht="12.75">
      <c r="A159" s="115" t="s">
        <v>304</v>
      </c>
      <c r="B159" s="111" t="s">
        <v>305</v>
      </c>
      <c r="C159" s="101"/>
      <c r="D159" s="101"/>
      <c r="E159" s="100">
        <v>497823.08</v>
      </c>
      <c r="F159" s="101"/>
    </row>
    <row r="160" spans="1:6" ht="12.75">
      <c r="A160" s="115" t="s">
        <v>313</v>
      </c>
      <c r="B160" s="111" t="s">
        <v>314</v>
      </c>
      <c r="C160" s="101"/>
      <c r="D160" s="101"/>
      <c r="E160" s="100">
        <v>108261.72</v>
      </c>
      <c r="F160" s="101"/>
    </row>
    <row r="161" spans="1:6" ht="12.75">
      <c r="A161" s="114" t="s">
        <v>317</v>
      </c>
      <c r="B161" s="111" t="s">
        <v>318</v>
      </c>
      <c r="C161" s="112">
        <v>39899</v>
      </c>
      <c r="D161" s="112">
        <v>39899</v>
      </c>
      <c r="E161" s="113">
        <v>7345.47</v>
      </c>
      <c r="F161" s="113">
        <v>18.4101606556555</v>
      </c>
    </row>
    <row r="162" spans="1:6" ht="12.75">
      <c r="A162" s="115" t="s">
        <v>323</v>
      </c>
      <c r="B162" s="111" t="s">
        <v>324</v>
      </c>
      <c r="C162" s="101"/>
      <c r="D162" s="101"/>
      <c r="E162" s="100">
        <v>7345.47</v>
      </c>
      <c r="F162" s="101"/>
    </row>
    <row r="163" spans="1:6" ht="12.75">
      <c r="A163" s="110" t="s">
        <v>461</v>
      </c>
      <c r="B163" s="111" t="s">
        <v>460</v>
      </c>
      <c r="C163" s="112">
        <v>240892</v>
      </c>
      <c r="D163" s="112">
        <v>240892</v>
      </c>
      <c r="E163" s="113">
        <v>91896.3</v>
      </c>
      <c r="F163" s="113">
        <v>38.1483403350879</v>
      </c>
    </row>
    <row r="164" spans="1:6" ht="12.75">
      <c r="A164" s="114" t="s">
        <v>317</v>
      </c>
      <c r="B164" s="111" t="s">
        <v>318</v>
      </c>
      <c r="C164" s="112">
        <v>207711</v>
      </c>
      <c r="D164" s="112">
        <v>207711</v>
      </c>
      <c r="E164" s="113">
        <v>85168.24</v>
      </c>
      <c r="F164" s="113">
        <v>41.0032400787633</v>
      </c>
    </row>
    <row r="165" spans="1:6" ht="12.75">
      <c r="A165" s="115" t="s">
        <v>321</v>
      </c>
      <c r="B165" s="111" t="s">
        <v>322</v>
      </c>
      <c r="C165" s="101"/>
      <c r="D165" s="101"/>
      <c r="E165" s="100">
        <v>1465.76</v>
      </c>
      <c r="F165" s="101"/>
    </row>
    <row r="166" spans="1:6" ht="12.75">
      <c r="A166" s="115" t="s">
        <v>325</v>
      </c>
      <c r="B166" s="111" t="s">
        <v>326</v>
      </c>
      <c r="C166" s="101"/>
      <c r="D166" s="101"/>
      <c r="E166" s="100">
        <v>6440.18</v>
      </c>
      <c r="F166" s="101"/>
    </row>
    <row r="167" spans="1:6" ht="12.75">
      <c r="A167" s="115" t="s">
        <v>331</v>
      </c>
      <c r="B167" s="111" t="s">
        <v>332</v>
      </c>
      <c r="C167" s="101"/>
      <c r="D167" s="101"/>
      <c r="E167" s="100">
        <v>77262.3</v>
      </c>
      <c r="F167" s="101"/>
    </row>
    <row r="168" spans="1:6" ht="25.5">
      <c r="A168" s="114" t="s">
        <v>391</v>
      </c>
      <c r="B168" s="111" t="s">
        <v>392</v>
      </c>
      <c r="C168" s="112">
        <v>33181</v>
      </c>
      <c r="D168" s="112">
        <v>33181</v>
      </c>
      <c r="E168" s="113">
        <v>6728.06</v>
      </c>
      <c r="F168" s="113">
        <v>20.276845182484</v>
      </c>
    </row>
    <row r="169" spans="1:6" ht="12.75">
      <c r="A169" s="115" t="s">
        <v>395</v>
      </c>
      <c r="B169" s="111" t="s">
        <v>396</v>
      </c>
      <c r="C169" s="101"/>
      <c r="D169" s="101"/>
      <c r="E169" s="100">
        <v>6728.06</v>
      </c>
      <c r="F169" s="101"/>
    </row>
    <row r="170" spans="1:6" ht="12.75">
      <c r="A170" s="110" t="s">
        <v>463</v>
      </c>
      <c r="B170" s="111" t="s">
        <v>507</v>
      </c>
      <c r="C170" s="112">
        <v>3982</v>
      </c>
      <c r="D170" s="112">
        <v>3982</v>
      </c>
      <c r="E170" s="116"/>
      <c r="F170" s="116"/>
    </row>
    <row r="171" spans="1:6" ht="12.75">
      <c r="A171" s="114" t="s">
        <v>317</v>
      </c>
      <c r="B171" s="111" t="s">
        <v>318</v>
      </c>
      <c r="C171" s="112">
        <v>3982</v>
      </c>
      <c r="D171" s="112">
        <v>3982</v>
      </c>
      <c r="E171" s="116"/>
      <c r="F171" s="116"/>
    </row>
    <row r="172" spans="1:6" ht="25.5">
      <c r="A172" s="108" t="s">
        <v>520</v>
      </c>
      <c r="B172" s="109" t="s">
        <v>521</v>
      </c>
      <c r="C172" s="104">
        <v>199084</v>
      </c>
      <c r="D172" s="104">
        <v>199084</v>
      </c>
      <c r="E172" s="105">
        <v>16055.21</v>
      </c>
      <c r="F172" s="105">
        <v>8.06454059592936</v>
      </c>
    </row>
    <row r="173" spans="1:6" ht="12.75">
      <c r="A173" s="110" t="s">
        <v>154</v>
      </c>
      <c r="B173" s="111" t="s">
        <v>505</v>
      </c>
      <c r="C173" s="112">
        <v>199084</v>
      </c>
      <c r="D173" s="112">
        <v>199084</v>
      </c>
      <c r="E173" s="113">
        <v>16055.21</v>
      </c>
      <c r="F173" s="113">
        <v>8.06454059592936</v>
      </c>
    </row>
    <row r="174" spans="1:6" ht="12.75">
      <c r="A174" s="114" t="s">
        <v>317</v>
      </c>
      <c r="B174" s="111" t="s">
        <v>318</v>
      </c>
      <c r="C174" s="112">
        <v>199084</v>
      </c>
      <c r="D174" s="112">
        <v>199084</v>
      </c>
      <c r="E174" s="113">
        <v>16055.21</v>
      </c>
      <c r="F174" s="113">
        <v>8.06454059592936</v>
      </c>
    </row>
    <row r="175" spans="1:6" ht="12.75">
      <c r="A175" s="115" t="s">
        <v>331</v>
      </c>
      <c r="B175" s="111" t="s">
        <v>332</v>
      </c>
      <c r="C175" s="101"/>
      <c r="D175" s="101"/>
      <c r="E175" s="100">
        <v>16055.21</v>
      </c>
      <c r="F175" s="101"/>
    </row>
    <row r="176" spans="1:6" ht="25.5">
      <c r="A176" s="108" t="s">
        <v>522</v>
      </c>
      <c r="B176" s="109" t="s">
        <v>523</v>
      </c>
      <c r="C176" s="104">
        <v>33181</v>
      </c>
      <c r="D176" s="104">
        <v>33181</v>
      </c>
      <c r="E176" s="117"/>
      <c r="F176" s="117"/>
    </row>
    <row r="177" spans="1:6" ht="12.75">
      <c r="A177" s="110" t="s">
        <v>154</v>
      </c>
      <c r="B177" s="111" t="s">
        <v>505</v>
      </c>
      <c r="C177" s="112">
        <v>33181</v>
      </c>
      <c r="D177" s="112">
        <v>33181</v>
      </c>
      <c r="E177" s="116"/>
      <c r="F177" s="116"/>
    </row>
    <row r="178" spans="1:6" ht="12.75">
      <c r="A178" s="114" t="s">
        <v>317</v>
      </c>
      <c r="B178" s="111" t="s">
        <v>318</v>
      </c>
      <c r="C178" s="112">
        <v>33181</v>
      </c>
      <c r="D178" s="112">
        <v>33181</v>
      </c>
      <c r="E178" s="116"/>
      <c r="F178" s="116"/>
    </row>
  </sheetData>
  <sheetProtection/>
  <mergeCells count="6">
    <mergeCell ref="A2:I2"/>
    <mergeCell ref="A4:I4"/>
    <mergeCell ref="A9:B9"/>
    <mergeCell ref="A10:B10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0</v>
      </c>
      <c r="GX2">
        <v>0</v>
      </c>
    </row>
    <row r="3" spans="101:206" ht="12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1"/>
  <sheetViews>
    <sheetView tabSelected="1" zoomScalePageLayoutView="0" workbookViewId="0" topLeftCell="A1">
      <selection activeCell="B5" sqref="B5:L5"/>
    </sheetView>
  </sheetViews>
  <sheetFormatPr defaultColWidth="9.140625" defaultRowHeight="12.75"/>
  <cols>
    <col min="2" max="6" width="9.7109375" style="0" customWidth="1"/>
    <col min="7" max="7" width="23.7109375" style="0" customWidth="1"/>
    <col min="8" max="9" width="15.7109375" style="0" customWidth="1"/>
    <col min="10" max="10" width="23.7109375" style="0" customWidth="1"/>
  </cols>
  <sheetData>
    <row r="1" spans="1:12" ht="32.25" customHeight="1">
      <c r="A1" s="12"/>
      <c r="B1" s="158" t="s">
        <v>553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8">
      <c r="A2" s="12"/>
      <c r="B2" s="120"/>
      <c r="C2" s="120"/>
      <c r="D2" s="120"/>
      <c r="E2" s="120"/>
      <c r="F2" s="120"/>
      <c r="G2" s="121"/>
      <c r="H2" s="122"/>
      <c r="I2" s="122"/>
      <c r="J2" s="121"/>
      <c r="K2" s="121"/>
      <c r="L2" s="121"/>
    </row>
    <row r="3" spans="1:12" ht="15">
      <c r="A3" s="12"/>
      <c r="B3" s="158" t="s">
        <v>234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8">
      <c r="A4" s="12"/>
      <c r="B4" s="120"/>
      <c r="C4" s="120"/>
      <c r="D4" s="120"/>
      <c r="E4" s="120"/>
      <c r="F4" s="120"/>
      <c r="G4" s="121"/>
      <c r="H4" s="122"/>
      <c r="I4" s="122"/>
      <c r="J4" s="121"/>
      <c r="K4" s="121"/>
      <c r="L4" s="121"/>
    </row>
    <row r="5" spans="1:12" ht="15">
      <c r="A5" s="12"/>
      <c r="B5" s="158" t="s">
        <v>524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">
      <c r="A6" s="12"/>
      <c r="B6" s="119"/>
      <c r="C6" s="119"/>
      <c r="D6" s="119"/>
      <c r="E6" s="119"/>
      <c r="F6" s="119"/>
      <c r="G6" s="123"/>
      <c r="H6" s="124"/>
      <c r="I6" s="124"/>
      <c r="J6" s="123"/>
      <c r="K6" s="123"/>
      <c r="L6" s="123"/>
    </row>
    <row r="7" spans="1:12" ht="18">
      <c r="A7" s="12"/>
      <c r="B7" s="159" t="s">
        <v>525</v>
      </c>
      <c r="C7" s="159"/>
      <c r="D7" s="159"/>
      <c r="E7" s="159"/>
      <c r="F7" s="159"/>
      <c r="G7" s="125"/>
      <c r="H7" s="126"/>
      <c r="I7" s="126"/>
      <c r="J7" s="127"/>
      <c r="K7" s="128"/>
      <c r="L7" s="128"/>
    </row>
    <row r="8" spans="1:12" ht="39">
      <c r="A8" s="12"/>
      <c r="B8" s="160" t="s">
        <v>233</v>
      </c>
      <c r="C8" s="160"/>
      <c r="D8" s="160"/>
      <c r="E8" s="160"/>
      <c r="F8" s="160"/>
      <c r="G8" s="129" t="s">
        <v>526</v>
      </c>
      <c r="H8" s="130" t="s">
        <v>527</v>
      </c>
      <c r="I8" s="130" t="s">
        <v>528</v>
      </c>
      <c r="J8" s="129" t="s">
        <v>529</v>
      </c>
      <c r="K8" s="129" t="s">
        <v>530</v>
      </c>
      <c r="L8" s="129" t="s">
        <v>531</v>
      </c>
    </row>
    <row r="9" spans="1:12" ht="12">
      <c r="A9" s="12"/>
      <c r="B9" s="161">
        <v>1</v>
      </c>
      <c r="C9" s="161"/>
      <c r="D9" s="161"/>
      <c r="E9" s="161"/>
      <c r="F9" s="162"/>
      <c r="G9" s="131">
        <v>2</v>
      </c>
      <c r="H9" s="131">
        <v>3</v>
      </c>
      <c r="I9" s="131">
        <v>4</v>
      </c>
      <c r="J9" s="131">
        <v>5</v>
      </c>
      <c r="K9" s="132" t="s">
        <v>532</v>
      </c>
      <c r="L9" s="132" t="s">
        <v>533</v>
      </c>
    </row>
    <row r="10" spans="1:12" ht="12.75">
      <c r="A10" s="12"/>
      <c r="B10" s="163" t="s">
        <v>534</v>
      </c>
      <c r="C10" s="164"/>
      <c r="D10" s="164"/>
      <c r="E10" s="164"/>
      <c r="F10" s="165"/>
      <c r="G10" s="133">
        <f>_xlfn.IFERROR(VLOOKUP("6",'[2]FP0002PRPV2'!$B$5:$I$6,3,FALSE),0)+_xlfn.IFERROR('[2]FP0002PRB'!B3,0)</f>
        <v>208299823.04999998</v>
      </c>
      <c r="H10" s="134">
        <f>_xlfn.IFERROR(VLOOKUP("6",'[2]FP0002PRPV2'!$B$5:$I$6,4,FALSE),0)+_xlfn.IFERROR('[2]FP0002PRB'!C3,0)</f>
        <v>466663394</v>
      </c>
      <c r="I10" s="134">
        <f>_xlfn.IFERROR(VLOOKUP("6",'[2]FP0002PRPV2'!$B$5:$I$6,5,FALSE),"")+_xlfn.IFERROR('[2]FP0002PRB'!D3,0)</f>
        <v>466663394</v>
      </c>
      <c r="J10" s="133">
        <v>232898014.27</v>
      </c>
      <c r="K10" s="135">
        <f>_xlfn.IFERROR(J10/G10*100,"")</f>
        <v>111.80903126072053</v>
      </c>
      <c r="L10" s="135">
        <f>_xlfn.IFERROR(J10/I10*100,"")</f>
        <v>49.90706733470507</v>
      </c>
    </row>
    <row r="11" spans="1:12" ht="12.75">
      <c r="A11" s="12"/>
      <c r="B11" s="166" t="s">
        <v>535</v>
      </c>
      <c r="C11" s="165"/>
      <c r="D11" s="165"/>
      <c r="E11" s="165"/>
      <c r="F11" s="165"/>
      <c r="G11" s="133">
        <f>_xlfn.IFERROR(VLOOKUP("7",'[2]FP0002PRPV2'!$B$5:$I$6,3,FALSE),0)</f>
        <v>3268.13</v>
      </c>
      <c r="H11" s="134">
        <f>_xlfn.IFERROR(VLOOKUP("7",'[2]FP0002PRPV2'!$B$5:$I$6,4,FALSE),0)</f>
        <v>23890</v>
      </c>
      <c r="I11" s="134">
        <f>_xlfn.IFERROR(VLOOKUP("7",'[2]FP0002PRPV2'!$B$5:$I$6,5,FALSE),0)</f>
        <v>23890</v>
      </c>
      <c r="J11" s="133">
        <v>10294.37</v>
      </c>
      <c r="K11" s="135">
        <f aca="true" t="shared" si="0" ref="K11:K16">_xlfn.IFERROR(J11/G11*100,"")</f>
        <v>314.99267165014857</v>
      </c>
      <c r="L11" s="135">
        <f aca="true" t="shared" si="1" ref="L11:L16">_xlfn.IFERROR(J11/I11*100,"")</f>
        <v>43.090707408957726</v>
      </c>
    </row>
    <row r="12" spans="1:12" ht="12.75">
      <c r="A12" s="12"/>
      <c r="B12" s="167" t="s">
        <v>536</v>
      </c>
      <c r="C12" s="168"/>
      <c r="D12" s="168"/>
      <c r="E12" s="168"/>
      <c r="F12" s="169"/>
      <c r="G12" s="149">
        <f>G10+G11</f>
        <v>208303091.17999998</v>
      </c>
      <c r="H12" s="150">
        <f>H10+H11</f>
        <v>466687284</v>
      </c>
      <c r="I12" s="150">
        <f>I10+I11</f>
        <v>466687284</v>
      </c>
      <c r="J12" s="149">
        <f>J10+J11</f>
        <v>232908308.64000002</v>
      </c>
      <c r="K12" s="151">
        <f t="shared" si="0"/>
        <v>111.81221907011358</v>
      </c>
      <c r="L12" s="151">
        <f t="shared" si="1"/>
        <v>49.90671840118104</v>
      </c>
    </row>
    <row r="13" spans="1:12" ht="12.75">
      <c r="A13" s="12"/>
      <c r="B13" s="170" t="s">
        <v>537</v>
      </c>
      <c r="C13" s="164"/>
      <c r="D13" s="164"/>
      <c r="E13" s="164"/>
      <c r="F13" s="164"/>
      <c r="G13" s="133">
        <f>_xlfn.IFERROR(VLOOKUP("3",'[2]FP0002PRR'!$A$3:$F$7,3,FALSE),0)</f>
        <v>202491113.86</v>
      </c>
      <c r="H13" s="134">
        <f>_xlfn.IFERROR(VLOOKUP("3",'[2]FP0002PRR'!$A$3:$F$7,4,FALSE),0)</f>
        <v>403252718</v>
      </c>
      <c r="I13" s="134">
        <f>_xlfn.IFERROR(VLOOKUP("3",'[2]FP0002PRR'!$A$3:$F$7,5,FALSE),0)</f>
        <v>403252718</v>
      </c>
      <c r="J13" s="133">
        <f>_xlfn.IFERROR(VLOOKUP("3",'[2]FP0002PRR'!$A$3:$F$7,6,FALSE),0)</f>
        <v>212508183.74</v>
      </c>
      <c r="K13" s="136">
        <f t="shared" si="0"/>
        <v>104.9469182568306</v>
      </c>
      <c r="L13" s="136">
        <f t="shared" si="1"/>
        <v>52.69851243507304</v>
      </c>
    </row>
    <row r="14" spans="1:12" ht="12.75">
      <c r="A14" s="12"/>
      <c r="B14" s="166" t="s">
        <v>538</v>
      </c>
      <c r="C14" s="165"/>
      <c r="D14" s="165"/>
      <c r="E14" s="165"/>
      <c r="F14" s="165"/>
      <c r="G14" s="133">
        <f>_xlfn.IFERROR(VLOOKUP("4",'[2]FP0002PRR'!$A$3:$F$7,3,FALSE),0)</f>
        <v>3645807.77</v>
      </c>
      <c r="H14" s="134">
        <f>_xlfn.IFERROR(VLOOKUP("4",'[2]FP0002PRR'!$A$3:$F$7,4,FALSE),0)</f>
        <v>69304522</v>
      </c>
      <c r="I14" s="134">
        <f>_xlfn.IFERROR(VLOOKUP("4",'[2]FP0002PRR'!$A$3:$F$7,5,FALSE),0)</f>
        <v>69304522</v>
      </c>
      <c r="J14" s="133">
        <f>_xlfn.IFERROR(VLOOKUP("4",'[2]FP0002PRR'!$A$3:$F$7,6,FALSE),0)</f>
        <v>20974966.25</v>
      </c>
      <c r="K14" s="136">
        <f t="shared" si="0"/>
        <v>575.3173939283146</v>
      </c>
      <c r="L14" s="136">
        <f t="shared" si="1"/>
        <v>30.26493170243639</v>
      </c>
    </row>
    <row r="15" spans="1:12" ht="12.75">
      <c r="A15" s="12"/>
      <c r="B15" s="152" t="s">
        <v>539</v>
      </c>
      <c r="C15" s="153"/>
      <c r="D15" s="153"/>
      <c r="E15" s="153"/>
      <c r="F15" s="153"/>
      <c r="G15" s="149">
        <f>G13+G14</f>
        <v>206136921.63000003</v>
      </c>
      <c r="H15" s="150">
        <f>H13+H14</f>
        <v>472557240</v>
      </c>
      <c r="I15" s="150">
        <f>I13+I14</f>
        <v>472557240</v>
      </c>
      <c r="J15" s="149">
        <f>J13+J14</f>
        <v>233483149.99</v>
      </c>
      <c r="K15" s="151">
        <f t="shared" si="0"/>
        <v>113.26605061517527</v>
      </c>
      <c r="L15" s="151">
        <f t="shared" si="1"/>
        <v>49.40843779898494</v>
      </c>
    </row>
    <row r="16" spans="1:12" ht="12.75">
      <c r="A16" s="12"/>
      <c r="B16" s="171" t="s">
        <v>540</v>
      </c>
      <c r="C16" s="168"/>
      <c r="D16" s="168"/>
      <c r="E16" s="168"/>
      <c r="F16" s="168"/>
      <c r="G16" s="154">
        <f>G12-G15</f>
        <v>2166169.5499999523</v>
      </c>
      <c r="H16" s="155">
        <f>H12-H15</f>
        <v>-5869956</v>
      </c>
      <c r="I16" s="155">
        <f>I12-I15</f>
        <v>-5869956</v>
      </c>
      <c r="J16" s="154">
        <f>J12-J15</f>
        <v>-574841.349999994</v>
      </c>
      <c r="K16" s="151">
        <f t="shared" si="0"/>
        <v>-26.53722789151046</v>
      </c>
      <c r="L16" s="151">
        <f t="shared" si="1"/>
        <v>9.792941378095406</v>
      </c>
    </row>
    <row r="17" spans="1:12" ht="18">
      <c r="A17" s="12"/>
      <c r="B17" s="120"/>
      <c r="C17" s="137"/>
      <c r="D17" s="137"/>
      <c r="E17" s="137"/>
      <c r="F17" s="137"/>
      <c r="G17" s="138"/>
      <c r="H17" s="139"/>
      <c r="I17" s="139"/>
      <c r="J17" s="138"/>
      <c r="K17" s="140"/>
      <c r="L17" s="140"/>
    </row>
    <row r="18" spans="1:12" ht="17.25">
      <c r="A18" s="12"/>
      <c r="B18" s="159" t="s">
        <v>541</v>
      </c>
      <c r="C18" s="159"/>
      <c r="D18" s="159"/>
      <c r="E18" s="159"/>
      <c r="F18" s="159"/>
      <c r="G18" s="138"/>
      <c r="H18" s="139"/>
      <c r="I18" s="139"/>
      <c r="J18" s="138"/>
      <c r="K18" s="140"/>
      <c r="L18" s="140"/>
    </row>
    <row r="19" spans="1:12" ht="39">
      <c r="A19" s="12"/>
      <c r="B19" s="160" t="s">
        <v>233</v>
      </c>
      <c r="C19" s="160"/>
      <c r="D19" s="160"/>
      <c r="E19" s="160"/>
      <c r="F19" s="160"/>
      <c r="G19" s="129" t="s">
        <v>526</v>
      </c>
      <c r="H19" s="141" t="s">
        <v>527</v>
      </c>
      <c r="I19" s="141" t="s">
        <v>528</v>
      </c>
      <c r="J19" s="142" t="s">
        <v>529</v>
      </c>
      <c r="K19" s="142" t="s">
        <v>530</v>
      </c>
      <c r="L19" s="142" t="s">
        <v>531</v>
      </c>
    </row>
    <row r="20" spans="1:12" ht="12">
      <c r="A20" s="12"/>
      <c r="B20" s="172">
        <v>1</v>
      </c>
      <c r="C20" s="173"/>
      <c r="D20" s="173"/>
      <c r="E20" s="173"/>
      <c r="F20" s="173"/>
      <c r="G20" s="131">
        <v>2</v>
      </c>
      <c r="H20" s="131">
        <v>3</v>
      </c>
      <c r="I20" s="131">
        <v>4</v>
      </c>
      <c r="J20" s="131">
        <v>5</v>
      </c>
      <c r="K20" s="132" t="s">
        <v>532</v>
      </c>
      <c r="L20" s="132" t="s">
        <v>533</v>
      </c>
    </row>
    <row r="21" spans="1:12" ht="12.75">
      <c r="A21" s="12"/>
      <c r="B21" s="163" t="s">
        <v>542</v>
      </c>
      <c r="C21" s="174"/>
      <c r="D21" s="174"/>
      <c r="E21" s="174"/>
      <c r="F21" s="174"/>
      <c r="G21" s="133">
        <f>_xlfn.IFERROR(VLOOKUP("8",'[2]FP0005PRV2'!$A$3:$F$8,3,FALSE),0)</f>
        <v>0</v>
      </c>
      <c r="H21" s="134">
        <f>_xlfn.IFERROR(VLOOKUP("8",'[2]FP0005PRV2'!$A$3:$F$8,4,FALSE),0)</f>
        <v>0</v>
      </c>
      <c r="I21" s="134">
        <f>_xlfn.IFERROR(VLOOKUP("8",'[2]FP0005PRV2'!$A$3:$F$8,5,FALSE),0)</f>
        <v>0</v>
      </c>
      <c r="J21" s="133">
        <f>_xlfn.IFERROR(VLOOKUP("8",'[2]FP0005PRV2'!$A$3:$F$8,6,FALSE),0)</f>
        <v>0</v>
      </c>
      <c r="K21" s="143">
        <f aca="true" t="shared" si="2" ref="K21:K26">_xlfn.IFERROR(J21/G21*100,"")</f>
      </c>
      <c r="L21" s="143">
        <f aca="true" t="shared" si="3" ref="L21:L26">_xlfn.IFERROR(J21/I21*100,"")</f>
      </c>
    </row>
    <row r="22" spans="1:12" ht="12.75">
      <c r="A22" s="12"/>
      <c r="B22" s="163" t="s">
        <v>543</v>
      </c>
      <c r="C22" s="175"/>
      <c r="D22" s="175"/>
      <c r="E22" s="175"/>
      <c r="F22" s="175"/>
      <c r="G22" s="133">
        <f>_xlfn.IFERROR(VLOOKUP("5",'[2]FP0005PRV2'!$A$3:$F$8,3,FALSE),0)</f>
        <v>116790.77</v>
      </c>
      <c r="H22" s="134">
        <f>_xlfn.IFERROR(VLOOKUP("5",'[2]FP0005PRV2'!$A$3:$F$8,4,FALSE),0)</f>
        <v>240000</v>
      </c>
      <c r="I22" s="134">
        <f>_xlfn.IFERROR(VLOOKUP("5",'[2]FP0005PRV2'!$A$3:$F$8,5,FALSE),0)</f>
        <v>240000</v>
      </c>
      <c r="J22" s="133">
        <f>_xlfn.IFERROR(VLOOKUP("5",'[2]FP0005PRV2'!$A$3:$F$8,6,FALSE),0)</f>
        <v>114035.8</v>
      </c>
      <c r="K22" s="143">
        <f t="shared" si="2"/>
        <v>97.64110639907588</v>
      </c>
      <c r="L22" s="143">
        <f t="shared" si="3"/>
        <v>47.514916666666664</v>
      </c>
    </row>
    <row r="23" spans="1:12" ht="12.75">
      <c r="A23" s="12"/>
      <c r="B23" s="176" t="s">
        <v>544</v>
      </c>
      <c r="C23" s="177"/>
      <c r="D23" s="177"/>
      <c r="E23" s="177"/>
      <c r="F23" s="178"/>
      <c r="G23" s="149">
        <f>G21-G22</f>
        <v>-116790.77</v>
      </c>
      <c r="H23" s="150">
        <f>H21-H22</f>
        <v>-240000</v>
      </c>
      <c r="I23" s="150">
        <f>I21-I22</f>
        <v>-240000</v>
      </c>
      <c r="J23" s="149">
        <f>J21-J22</f>
        <v>-114035.8</v>
      </c>
      <c r="K23" s="156">
        <f t="shared" si="2"/>
        <v>97.64110639907588</v>
      </c>
      <c r="L23" s="156">
        <f t="shared" si="3"/>
        <v>47.514916666666664</v>
      </c>
    </row>
    <row r="24" spans="1:12" ht="12.75">
      <c r="A24" s="12"/>
      <c r="B24" s="163" t="s">
        <v>545</v>
      </c>
      <c r="C24" s="175"/>
      <c r="D24" s="175"/>
      <c r="E24" s="175"/>
      <c r="F24" s="175"/>
      <c r="G24" s="133">
        <v>7669838</v>
      </c>
      <c r="H24" s="134">
        <v>12211939</v>
      </c>
      <c r="I24" s="134">
        <v>12211939</v>
      </c>
      <c r="J24" s="133">
        <v>12211938.32</v>
      </c>
      <c r="K24" s="143">
        <f t="shared" si="2"/>
        <v>159.22029018083563</v>
      </c>
      <c r="L24" s="143">
        <f t="shared" si="3"/>
        <v>99.9999944316787</v>
      </c>
    </row>
    <row r="25" spans="1:12" ht="12.75">
      <c r="A25" s="12"/>
      <c r="B25" s="163" t="s">
        <v>546</v>
      </c>
      <c r="C25" s="175"/>
      <c r="D25" s="175"/>
      <c r="E25" s="175"/>
      <c r="F25" s="175"/>
      <c r="G25" s="133">
        <v>-9719216.78</v>
      </c>
      <c r="H25" s="134">
        <v>-6101983</v>
      </c>
      <c r="I25" s="134">
        <v>-6101983</v>
      </c>
      <c r="J25" s="133">
        <f>-11318215.74-204845.43</f>
        <v>-11523061.17</v>
      </c>
      <c r="K25" s="143">
        <f t="shared" si="2"/>
        <v>118.55956535213737</v>
      </c>
      <c r="L25" s="143">
        <f t="shared" si="3"/>
        <v>188.84125324505166</v>
      </c>
    </row>
    <row r="26" spans="1:12" ht="12.75">
      <c r="A26" s="12"/>
      <c r="B26" s="176" t="s">
        <v>547</v>
      </c>
      <c r="C26" s="177"/>
      <c r="D26" s="177"/>
      <c r="E26" s="177"/>
      <c r="F26" s="178"/>
      <c r="G26" s="149">
        <f>+G23+G24+G25</f>
        <v>-2166169.549999999</v>
      </c>
      <c r="H26" s="149">
        <f>+H23+H24+H25</f>
        <v>5869956</v>
      </c>
      <c r="I26" s="149">
        <f>+I23+I24+I25</f>
        <v>5869956</v>
      </c>
      <c r="J26" s="149">
        <f>+J23+J24+J25</f>
        <v>574841.3499999996</v>
      </c>
      <c r="K26" s="156">
        <f t="shared" si="2"/>
        <v>-26.537227891510152</v>
      </c>
      <c r="L26" s="156">
        <f t="shared" si="3"/>
        <v>9.792941378095502</v>
      </c>
    </row>
    <row r="27" spans="1:12" ht="12.75">
      <c r="A27" s="12"/>
      <c r="B27" s="181" t="s">
        <v>548</v>
      </c>
      <c r="C27" s="181"/>
      <c r="D27" s="181"/>
      <c r="E27" s="181"/>
      <c r="F27" s="181"/>
      <c r="G27" s="154">
        <f>+G16+G26</f>
        <v>-4.6566128730773926E-08</v>
      </c>
      <c r="H27" s="154">
        <f>+H16+H26</f>
        <v>0</v>
      </c>
      <c r="I27" s="154">
        <f>+I16+I26</f>
        <v>0</v>
      </c>
      <c r="J27" s="154">
        <f>+J16+J26</f>
        <v>5.587935447692871E-09</v>
      </c>
      <c r="K27" s="151"/>
      <c r="L27" s="151"/>
    </row>
    <row r="28" spans="1:12" ht="12">
      <c r="A28" s="12"/>
      <c r="B28" s="12"/>
      <c r="C28" s="12"/>
      <c r="D28" s="12"/>
      <c r="E28" s="12"/>
      <c r="F28" s="12"/>
      <c r="G28" s="144"/>
      <c r="H28" s="145"/>
      <c r="I28" s="145"/>
      <c r="J28" s="144"/>
      <c r="K28" s="144"/>
      <c r="L28" s="144"/>
    </row>
    <row r="29" spans="1:12" ht="13.5">
      <c r="A29" s="12"/>
      <c r="B29" s="146"/>
      <c r="C29" s="146"/>
      <c r="D29" s="146"/>
      <c r="E29" s="146"/>
      <c r="F29" s="146"/>
      <c r="G29" s="147"/>
      <c r="H29" s="148"/>
      <c r="I29" s="148"/>
      <c r="J29" s="147"/>
      <c r="K29" s="147"/>
      <c r="L29" s="147"/>
    </row>
    <row r="30" spans="1:12" ht="12">
      <c r="A30" s="12"/>
      <c r="B30" s="179" t="s">
        <v>549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ht="12">
      <c r="A31" s="12"/>
      <c r="B31" s="179" t="s">
        <v>550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ht="12">
      <c r="A32" s="12"/>
      <c r="B32" s="179" t="s">
        <v>551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ht="12">
      <c r="A33" s="12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ht="15" customHeight="1">
      <c r="A34" s="12"/>
      <c r="B34" s="180" t="s">
        <v>552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</row>
    <row r="35" spans="1:12" ht="15" customHeight="1">
      <c r="A35" s="12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ht="12">
      <c r="A36" s="12"/>
      <c r="B36" s="12"/>
      <c r="C36" s="12"/>
      <c r="D36" s="12"/>
      <c r="E36" s="12"/>
      <c r="F36" s="12"/>
      <c r="G36" s="144"/>
      <c r="H36" s="145"/>
      <c r="I36" s="145"/>
      <c r="J36" s="144"/>
      <c r="K36" s="144"/>
      <c r="L36" s="144"/>
    </row>
    <row r="37" spans="1:12" ht="12">
      <c r="A37" s="12"/>
      <c r="B37" s="12"/>
      <c r="C37" s="12"/>
      <c r="D37" s="12"/>
      <c r="E37" s="12"/>
      <c r="F37" s="12"/>
      <c r="G37" s="144"/>
      <c r="H37" s="145"/>
      <c r="I37" s="145"/>
      <c r="J37" s="144"/>
      <c r="K37" s="144"/>
      <c r="L37" s="144"/>
    </row>
    <row r="38" spans="1:12" ht="12">
      <c r="A38" s="12"/>
      <c r="B38" s="12"/>
      <c r="C38" s="12"/>
      <c r="D38" s="12"/>
      <c r="E38" s="12"/>
      <c r="F38" s="12"/>
      <c r="G38" s="144"/>
      <c r="H38" s="145"/>
      <c r="I38" s="145"/>
      <c r="J38" s="144"/>
      <c r="K38" s="144"/>
      <c r="L38" s="144"/>
    </row>
    <row r="39" spans="1:12" ht="12">
      <c r="A39" s="12"/>
      <c r="B39" s="12"/>
      <c r="C39" s="12"/>
      <c r="D39" s="12"/>
      <c r="E39" s="12"/>
      <c r="F39" s="12"/>
      <c r="G39" s="144"/>
      <c r="H39" s="145"/>
      <c r="I39" s="145"/>
      <c r="J39" s="144"/>
      <c r="K39" s="144"/>
      <c r="L39" s="144"/>
    </row>
    <row r="40" spans="1:12" ht="12">
      <c r="A40" s="12"/>
      <c r="B40" s="12"/>
      <c r="C40" s="12"/>
      <c r="D40" s="12"/>
      <c r="E40" s="12"/>
      <c r="F40" s="12"/>
      <c r="G40" s="144"/>
      <c r="H40" s="145"/>
      <c r="I40" s="145"/>
      <c r="J40" s="144"/>
      <c r="K40" s="144"/>
      <c r="L40" s="144"/>
    </row>
    <row r="41" spans="1:12" ht="12">
      <c r="A41" s="12"/>
      <c r="B41" s="12"/>
      <c r="C41" s="12"/>
      <c r="D41" s="12"/>
      <c r="E41" s="12"/>
      <c r="F41" s="12"/>
      <c r="G41" s="144"/>
      <c r="H41" s="145"/>
      <c r="I41" s="145"/>
      <c r="J41" s="144"/>
      <c r="K41" s="144"/>
      <c r="L41" s="144"/>
    </row>
  </sheetData>
  <sheetProtection/>
  <mergeCells count="26">
    <mergeCell ref="B32:L33"/>
    <mergeCell ref="B34:L35"/>
    <mergeCell ref="B24:F24"/>
    <mergeCell ref="B25:F25"/>
    <mergeCell ref="B26:F26"/>
    <mergeCell ref="B27:F27"/>
    <mergeCell ref="B30:L30"/>
    <mergeCell ref="B31:L31"/>
    <mergeCell ref="B18:F18"/>
    <mergeCell ref="B19:F19"/>
    <mergeCell ref="B20:F20"/>
    <mergeCell ref="B21:F21"/>
    <mergeCell ref="B22:F22"/>
    <mergeCell ref="B23:F23"/>
    <mergeCell ref="B10:F10"/>
    <mergeCell ref="B11:F11"/>
    <mergeCell ref="B12:F12"/>
    <mergeCell ref="B13:F13"/>
    <mergeCell ref="B14:F14"/>
    <mergeCell ref="B16:F16"/>
    <mergeCell ref="B1:L1"/>
    <mergeCell ref="B3:L3"/>
    <mergeCell ref="B5:L5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O140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18.7109375" style="8" customWidth="1"/>
    <col min="2" max="2" width="57.57421875" style="11" customWidth="1"/>
    <col min="3" max="3" width="16.421875" style="15" customWidth="1"/>
    <col min="4" max="5" width="17.57421875" style="17" bestFit="1" customWidth="1"/>
    <col min="6" max="6" width="16.421875" style="15" bestFit="1" customWidth="1"/>
    <col min="7" max="8" width="11.7109375" style="15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84" t="s">
        <v>234</v>
      </c>
      <c r="B2" s="184"/>
      <c r="C2" s="184"/>
      <c r="D2" s="184"/>
      <c r="E2" s="184"/>
      <c r="F2" s="184"/>
      <c r="G2" s="184"/>
      <c r="H2" s="184"/>
      <c r="I2" s="45"/>
      <c r="J2" s="45"/>
      <c r="K2" s="45"/>
    </row>
    <row r="3" spans="1:11" ht="18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.75" customHeight="1">
      <c r="A4" s="184" t="s">
        <v>235</v>
      </c>
      <c r="B4" s="184"/>
      <c r="C4" s="184"/>
      <c r="D4" s="184"/>
      <c r="E4" s="184"/>
      <c r="F4" s="184"/>
      <c r="G4" s="184"/>
      <c r="H4" s="184"/>
      <c r="I4" s="45"/>
      <c r="J4" s="45"/>
      <c r="K4" s="45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 customHeight="1">
      <c r="A6" s="184" t="s">
        <v>236</v>
      </c>
      <c r="B6" s="184"/>
      <c r="C6" s="184"/>
      <c r="D6" s="184"/>
      <c r="E6" s="184"/>
      <c r="F6" s="184"/>
      <c r="G6" s="184"/>
      <c r="H6" s="184"/>
      <c r="I6" s="45"/>
      <c r="J6" s="45"/>
      <c r="K6" s="45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57">
      <c r="A8" s="183" t="s">
        <v>233</v>
      </c>
      <c r="B8" s="183"/>
      <c r="C8" s="21" t="str">
        <f aca="true" t="shared" si="0" ref="C8:H8">UPPER(C11)</f>
        <v>OSTVARENJE/IZVRŠENJE 
01.2022. - 06.2022.</v>
      </c>
      <c r="D8" s="21" t="str">
        <f t="shared" si="0"/>
        <v>IZVORNI PLAN ILI REBALANS 
2023.</v>
      </c>
      <c r="E8" s="21" t="str">
        <f t="shared" si="0"/>
        <v>TEKUĆI PLAN 
2023.</v>
      </c>
      <c r="F8" s="21" t="str">
        <f t="shared" si="0"/>
        <v>OSTVARENJE/IZVRŠENJE 
01.2023. - 06.2023.</v>
      </c>
      <c r="G8" s="21" t="str">
        <f t="shared" si="0"/>
        <v>INDEKS
(5)/(2)</v>
      </c>
      <c r="H8" s="21" t="str">
        <f t="shared" si="0"/>
        <v>INDEKS
(5)/(4)</v>
      </c>
    </row>
    <row r="9" spans="1:12" s="10" customFormat="1" ht="12.75" customHeight="1">
      <c r="A9" s="182">
        <v>1</v>
      </c>
      <c r="B9" s="182"/>
      <c r="C9" s="22">
        <v>2</v>
      </c>
      <c r="D9" s="22">
        <v>3</v>
      </c>
      <c r="E9" s="22">
        <v>4.33333333333333</v>
      </c>
      <c r="F9" s="22">
        <v>5.08333333333333</v>
      </c>
      <c r="G9" s="22">
        <v>6</v>
      </c>
      <c r="H9" s="22">
        <v>7</v>
      </c>
      <c r="I9" s="12"/>
      <c r="J9" s="12"/>
      <c r="K9" s="12"/>
      <c r="L9" s="12"/>
    </row>
    <row r="10" spans="1:15" s="10" customFormat="1" ht="12.75">
      <c r="A10" s="71"/>
      <c r="B10" s="72" t="s">
        <v>209</v>
      </c>
      <c r="C10" s="73">
        <f>C14+C48</f>
        <v>208303091.17999998</v>
      </c>
      <c r="D10" s="73">
        <f>D14+D48</f>
        <v>466687284</v>
      </c>
      <c r="E10" s="73">
        <f>E14+E48</f>
        <v>466687284</v>
      </c>
      <c r="F10" s="73">
        <f>F14+F48</f>
        <v>232908308.64000002</v>
      </c>
      <c r="G10" s="73">
        <f>F10/C10*100</f>
        <v>111.81221907011358</v>
      </c>
      <c r="H10" s="73">
        <f>F10/E10*100</f>
        <v>49.90671840118104</v>
      </c>
      <c r="I10" s="13"/>
      <c r="J10" s="13"/>
      <c r="K10" s="13"/>
      <c r="L10" s="13"/>
      <c r="M10" s="20"/>
      <c r="N10" s="20"/>
      <c r="O10" s="20"/>
    </row>
    <row r="11" spans="1:15" ht="49.5" hidden="1">
      <c r="A11" s="26" t="s">
        <v>190</v>
      </c>
      <c r="B11" s="26" t="s">
        <v>190</v>
      </c>
      <c r="C11" s="27" t="s">
        <v>237</v>
      </c>
      <c r="D11" s="27" t="s">
        <v>238</v>
      </c>
      <c r="E11" s="27" t="s">
        <v>239</v>
      </c>
      <c r="F11" s="27" t="s">
        <v>240</v>
      </c>
      <c r="G11" s="27" t="s">
        <v>241</v>
      </c>
      <c r="H11" s="27" t="s">
        <v>242</v>
      </c>
      <c r="I11" s="23"/>
      <c r="J11" s="23"/>
      <c r="K11" s="23"/>
      <c r="L11" s="23"/>
      <c r="M11" s="24"/>
      <c r="N11" s="24"/>
      <c r="O11" s="24"/>
    </row>
    <row r="12" spans="1:15" ht="12.75" hidden="1">
      <c r="A12" s="26" t="s">
        <v>211</v>
      </c>
      <c r="B12" s="26" t="s">
        <v>190</v>
      </c>
      <c r="C12" s="28" t="s">
        <v>208</v>
      </c>
      <c r="D12" s="28" t="s">
        <v>208</v>
      </c>
      <c r="E12" s="28" t="s">
        <v>208</v>
      </c>
      <c r="F12" s="28" t="s">
        <v>208</v>
      </c>
      <c r="G12" s="28" t="s">
        <v>190</v>
      </c>
      <c r="H12" s="28" t="s">
        <v>190</v>
      </c>
      <c r="I12" s="23"/>
      <c r="J12" s="23"/>
      <c r="K12" s="23"/>
      <c r="L12" s="23"/>
      <c r="M12" s="24"/>
      <c r="N12" s="24"/>
      <c r="O12" s="24"/>
    </row>
    <row r="13" spans="1:15" ht="12.75" hidden="1">
      <c r="A13" s="29" t="s">
        <v>212</v>
      </c>
      <c r="B13" s="29" t="s">
        <v>190</v>
      </c>
      <c r="C13" s="30">
        <v>189311363.92</v>
      </c>
      <c r="D13" s="31">
        <v>461111606</v>
      </c>
      <c r="E13" s="31">
        <v>461111606</v>
      </c>
      <c r="F13" s="30">
        <v>231993067.49</v>
      </c>
      <c r="G13" s="30">
        <v>122.545769406657</v>
      </c>
      <c r="H13" s="30">
        <v>50.3116955789658</v>
      </c>
      <c r="I13" s="23"/>
      <c r="J13" s="23"/>
      <c r="K13" s="23"/>
      <c r="L13" s="23"/>
      <c r="M13" s="24"/>
      <c r="N13" s="24"/>
      <c r="O13" s="24"/>
    </row>
    <row r="14" spans="1:15" ht="12.75">
      <c r="A14" s="46" t="s">
        <v>157</v>
      </c>
      <c r="B14" s="47" t="s">
        <v>203</v>
      </c>
      <c r="C14" s="48">
        <f>C15+C26+C29+C32+C38+C45</f>
        <v>208299823.04999998</v>
      </c>
      <c r="D14" s="48">
        <f>D15+D26+D29+D32+D38+D45</f>
        <v>466663394</v>
      </c>
      <c r="E14" s="48">
        <f>E15+E26+E29+E32+E38+E45</f>
        <v>466663394</v>
      </c>
      <c r="F14" s="48">
        <f>F15+F26+F29+F32+F38+F45</f>
        <v>232898014.27</v>
      </c>
      <c r="G14" s="48">
        <v>122.542447089711</v>
      </c>
      <c r="H14" s="48">
        <v>50.3120697147352</v>
      </c>
      <c r="I14" s="34"/>
      <c r="J14" s="34"/>
      <c r="K14" s="34"/>
      <c r="L14" s="34"/>
      <c r="M14" s="35"/>
      <c r="N14" s="35"/>
      <c r="O14" s="35"/>
    </row>
    <row r="15" spans="1:15" ht="25.5">
      <c r="A15" s="50" t="s">
        <v>210</v>
      </c>
      <c r="B15" s="51" t="s">
        <v>204</v>
      </c>
      <c r="C15" s="52">
        <v>1320734.14</v>
      </c>
      <c r="D15" s="53">
        <v>56188146</v>
      </c>
      <c r="E15" s="53">
        <v>56188146</v>
      </c>
      <c r="F15" s="52">
        <v>16388311.15</v>
      </c>
      <c r="G15" s="52">
        <v>1240.45641085647</v>
      </c>
      <c r="H15" s="52">
        <v>29.1576292800264</v>
      </c>
      <c r="I15" s="36"/>
      <c r="J15" s="36"/>
      <c r="K15" s="36"/>
      <c r="L15" s="36"/>
      <c r="M15" s="37"/>
      <c r="N15" s="37"/>
      <c r="O15" s="37"/>
    </row>
    <row r="16" spans="1:15" ht="25.5">
      <c r="A16" s="54" t="s">
        <v>213</v>
      </c>
      <c r="B16" s="55" t="s">
        <v>214</v>
      </c>
      <c r="C16" s="56"/>
      <c r="D16" s="56"/>
      <c r="E16" s="56"/>
      <c r="F16" s="52">
        <f>SUM(F17:F18)</f>
        <v>15689893.14</v>
      </c>
      <c r="G16" s="56"/>
      <c r="H16" s="56"/>
      <c r="I16" s="36"/>
      <c r="J16" s="36"/>
      <c r="K16" s="36"/>
      <c r="L16" s="36"/>
      <c r="M16" s="37"/>
      <c r="N16" s="37"/>
      <c r="O16" s="37"/>
    </row>
    <row r="17" spans="1:15" ht="12.75">
      <c r="A17" s="57" t="s">
        <v>215</v>
      </c>
      <c r="B17" s="55" t="s">
        <v>216</v>
      </c>
      <c r="C17" s="56"/>
      <c r="D17" s="56"/>
      <c r="E17" s="56"/>
      <c r="F17" s="52">
        <v>82870.74</v>
      </c>
      <c r="G17" s="56"/>
      <c r="H17" s="56"/>
      <c r="I17" s="36"/>
      <c r="J17" s="36"/>
      <c r="K17" s="36"/>
      <c r="L17" s="36"/>
      <c r="M17" s="37"/>
      <c r="N17" s="37"/>
      <c r="O17" s="37"/>
    </row>
    <row r="18" spans="1:15" ht="12.75">
      <c r="A18" s="57" t="s">
        <v>217</v>
      </c>
      <c r="B18" s="55" t="s">
        <v>218</v>
      </c>
      <c r="C18" s="56"/>
      <c r="D18" s="56"/>
      <c r="E18" s="56"/>
      <c r="F18" s="52">
        <v>15607022.4</v>
      </c>
      <c r="G18" s="56"/>
      <c r="H18" s="56"/>
      <c r="I18" s="36"/>
      <c r="J18" s="36"/>
      <c r="K18" s="36"/>
      <c r="L18" s="36"/>
      <c r="M18" s="37"/>
      <c r="N18" s="37"/>
      <c r="O18" s="37"/>
    </row>
    <row r="19" spans="1:15" ht="12.75">
      <c r="A19" s="54" t="s">
        <v>243</v>
      </c>
      <c r="B19" s="55" t="s">
        <v>244</v>
      </c>
      <c r="C19" s="52">
        <v>1315375.55</v>
      </c>
      <c r="D19" s="56"/>
      <c r="E19" s="56"/>
      <c r="F19" s="52">
        <v>698418.01</v>
      </c>
      <c r="G19" s="52">
        <v>53.0964719543403</v>
      </c>
      <c r="H19" s="56"/>
      <c r="I19" s="36"/>
      <c r="J19" s="36"/>
      <c r="K19" s="36"/>
      <c r="L19" s="36"/>
      <c r="M19" s="37"/>
      <c r="N19" s="37"/>
      <c r="O19" s="37"/>
    </row>
    <row r="20" spans="1:15" ht="25.5">
      <c r="A20" s="57" t="s">
        <v>245</v>
      </c>
      <c r="B20" s="55" t="s">
        <v>246</v>
      </c>
      <c r="C20" s="52">
        <v>1315375.55</v>
      </c>
      <c r="D20" s="56"/>
      <c r="E20" s="56"/>
      <c r="F20" s="52">
        <v>698418.01</v>
      </c>
      <c r="G20" s="52">
        <v>53.0964719543403</v>
      </c>
      <c r="H20" s="56"/>
      <c r="I20" s="36"/>
      <c r="J20" s="36"/>
      <c r="K20" s="36"/>
      <c r="L20" s="36"/>
      <c r="M20" s="37"/>
      <c r="N20" s="37"/>
      <c r="O20" s="37"/>
    </row>
    <row r="21" spans="1:15" ht="25.5">
      <c r="A21" s="54" t="s">
        <v>247</v>
      </c>
      <c r="B21" s="55" t="s">
        <v>248</v>
      </c>
      <c r="C21" s="52">
        <v>1990.84</v>
      </c>
      <c r="D21" s="56"/>
      <c r="E21" s="56"/>
      <c r="F21" s="56"/>
      <c r="G21" s="56"/>
      <c r="H21" s="56"/>
      <c r="I21" s="36"/>
      <c r="J21" s="36"/>
      <c r="K21" s="36"/>
      <c r="L21" s="36"/>
      <c r="M21" s="37"/>
      <c r="N21" s="37"/>
      <c r="O21" s="37"/>
    </row>
    <row r="22" spans="1:15" ht="25.5">
      <c r="A22" s="57" t="s">
        <v>249</v>
      </c>
      <c r="B22" s="55" t="s">
        <v>250</v>
      </c>
      <c r="C22" s="52">
        <v>1990.84</v>
      </c>
      <c r="D22" s="56"/>
      <c r="E22" s="56"/>
      <c r="F22" s="56"/>
      <c r="G22" s="56"/>
      <c r="H22" s="56"/>
      <c r="I22" s="36"/>
      <c r="J22" s="36"/>
      <c r="K22" s="36"/>
      <c r="L22" s="36"/>
      <c r="M22" s="37"/>
      <c r="N22" s="37"/>
      <c r="O22" s="37"/>
    </row>
    <row r="23" spans="1:15" ht="12.75">
      <c r="A23" s="54" t="s">
        <v>251</v>
      </c>
      <c r="B23" s="55" t="s">
        <v>252</v>
      </c>
      <c r="C23" s="52">
        <v>3367.75</v>
      </c>
      <c r="D23" s="56"/>
      <c r="E23" s="56"/>
      <c r="F23" s="56"/>
      <c r="G23" s="56"/>
      <c r="H23" s="56"/>
      <c r="I23" s="36"/>
      <c r="J23" s="36"/>
      <c r="K23" s="36"/>
      <c r="L23" s="36"/>
      <c r="M23" s="37"/>
      <c r="N23" s="37"/>
      <c r="O23" s="37"/>
    </row>
    <row r="24" spans="1:15" ht="25.5">
      <c r="A24" s="57" t="s">
        <v>253</v>
      </c>
      <c r="B24" s="55" t="s">
        <v>254</v>
      </c>
      <c r="C24" s="52">
        <v>505.16</v>
      </c>
      <c r="D24" s="56"/>
      <c r="E24" s="56"/>
      <c r="F24" s="56"/>
      <c r="G24" s="56"/>
      <c r="H24" s="56"/>
      <c r="I24" s="36"/>
      <c r="J24" s="36"/>
      <c r="K24" s="36"/>
      <c r="L24" s="36"/>
      <c r="M24" s="37"/>
      <c r="N24" s="37"/>
      <c r="O24" s="37"/>
    </row>
    <row r="25" spans="1:15" ht="25.5">
      <c r="A25" s="57" t="s">
        <v>255</v>
      </c>
      <c r="B25" s="55" t="s">
        <v>256</v>
      </c>
      <c r="C25" s="52">
        <v>2862.59</v>
      </c>
      <c r="D25" s="56"/>
      <c r="E25" s="56"/>
      <c r="F25" s="56"/>
      <c r="G25" s="56"/>
      <c r="H25" s="56"/>
      <c r="I25" s="36"/>
      <c r="J25" s="36"/>
      <c r="K25" s="36"/>
      <c r="L25" s="36"/>
      <c r="M25" s="37"/>
      <c r="N25" s="37"/>
      <c r="O25" s="37"/>
    </row>
    <row r="26" spans="1:15" ht="12.75">
      <c r="A26" s="50" t="s">
        <v>219</v>
      </c>
      <c r="B26" s="51" t="s">
        <v>205</v>
      </c>
      <c r="C26" s="52">
        <v>4139.19</v>
      </c>
      <c r="D26" s="53">
        <v>10000</v>
      </c>
      <c r="E26" s="53">
        <v>10000</v>
      </c>
      <c r="F26" s="52">
        <v>4536.1</v>
      </c>
      <c r="G26" s="52">
        <v>109.589074190844</v>
      </c>
      <c r="H26" s="52">
        <v>45.361</v>
      </c>
      <c r="I26" s="36"/>
      <c r="J26" s="36"/>
      <c r="K26" s="36"/>
      <c r="L26" s="36"/>
      <c r="M26" s="37"/>
      <c r="N26" s="37"/>
      <c r="O26" s="37"/>
    </row>
    <row r="27" spans="1:15" ht="12.75">
      <c r="A27" s="54" t="s">
        <v>220</v>
      </c>
      <c r="B27" s="55" t="s">
        <v>221</v>
      </c>
      <c r="C27" s="52">
        <v>4139.19</v>
      </c>
      <c r="D27" s="56"/>
      <c r="E27" s="56"/>
      <c r="F27" s="52">
        <v>4536.1</v>
      </c>
      <c r="G27" s="52">
        <v>109.589074190844</v>
      </c>
      <c r="H27" s="56"/>
      <c r="I27" s="36"/>
      <c r="J27" s="36"/>
      <c r="K27" s="36"/>
      <c r="L27" s="36"/>
      <c r="M27" s="37"/>
      <c r="N27" s="37"/>
      <c r="O27" s="37"/>
    </row>
    <row r="28" spans="1:15" ht="12.75">
      <c r="A28" s="57" t="s">
        <v>222</v>
      </c>
      <c r="B28" s="55" t="s">
        <v>223</v>
      </c>
      <c r="C28" s="52">
        <v>4139.19</v>
      </c>
      <c r="D28" s="56"/>
      <c r="E28" s="56"/>
      <c r="F28" s="52">
        <v>4536.1</v>
      </c>
      <c r="G28" s="52">
        <v>109.589074190844</v>
      </c>
      <c r="H28" s="56"/>
      <c r="I28" s="36"/>
      <c r="J28" s="36"/>
      <c r="K28" s="36"/>
      <c r="L28" s="36"/>
      <c r="M28" s="37"/>
      <c r="N28" s="37"/>
      <c r="O28" s="37"/>
    </row>
    <row r="29" spans="1:15" ht="25.5">
      <c r="A29" s="50" t="s">
        <v>257</v>
      </c>
      <c r="B29" s="51" t="s">
        <v>258</v>
      </c>
      <c r="C29" s="52">
        <v>7150786.08</v>
      </c>
      <c r="D29" s="53">
        <v>14785241</v>
      </c>
      <c r="E29" s="53">
        <v>14785241</v>
      </c>
      <c r="F29" s="52">
        <v>9464861.01</v>
      </c>
      <c r="G29" s="52">
        <v>132.361126512681</v>
      </c>
      <c r="H29" s="52">
        <v>64.0156018424049</v>
      </c>
      <c r="I29" s="36"/>
      <c r="J29" s="36"/>
      <c r="K29" s="36"/>
      <c r="L29" s="36"/>
      <c r="M29" s="37"/>
      <c r="N29" s="37"/>
      <c r="O29" s="37"/>
    </row>
    <row r="30" spans="1:15" ht="12.75">
      <c r="A30" s="54" t="s">
        <v>259</v>
      </c>
      <c r="B30" s="55" t="s">
        <v>260</v>
      </c>
      <c r="C30" s="52">
        <v>7150786.08</v>
      </c>
      <c r="D30" s="56"/>
      <c r="E30" s="56"/>
      <c r="F30" s="52">
        <v>9464861.01</v>
      </c>
      <c r="G30" s="52">
        <v>132.361126512681</v>
      </c>
      <c r="H30" s="56"/>
      <c r="I30" s="36"/>
      <c r="J30" s="36"/>
      <c r="K30" s="36"/>
      <c r="L30" s="36"/>
      <c r="M30" s="37"/>
      <c r="N30" s="37"/>
      <c r="O30" s="37"/>
    </row>
    <row r="31" spans="1:15" ht="12.75">
      <c r="A31" s="57" t="s">
        <v>261</v>
      </c>
      <c r="B31" s="55" t="s">
        <v>262</v>
      </c>
      <c r="C31" s="52">
        <v>7150786.08</v>
      </c>
      <c r="D31" s="56"/>
      <c r="E31" s="56"/>
      <c r="F31" s="52">
        <v>9464861.01</v>
      </c>
      <c r="G31" s="52">
        <v>132.361126512681</v>
      </c>
      <c r="H31" s="56"/>
      <c r="I31" s="36"/>
      <c r="J31" s="36"/>
      <c r="K31" s="36"/>
      <c r="L31" s="36"/>
      <c r="M31" s="37"/>
      <c r="N31" s="37"/>
      <c r="O31" s="37"/>
    </row>
    <row r="32" spans="1:15" ht="25.5">
      <c r="A32" s="50" t="s">
        <v>224</v>
      </c>
      <c r="B32" s="51" t="s">
        <v>206</v>
      </c>
      <c r="C32" s="52">
        <v>4773220.23</v>
      </c>
      <c r="D32" s="53">
        <v>11051301</v>
      </c>
      <c r="E32" s="53">
        <v>11051301</v>
      </c>
      <c r="F32" s="52">
        <v>6161172.12</v>
      </c>
      <c r="G32" s="52">
        <v>129.077893395252</v>
      </c>
      <c r="H32" s="52">
        <v>55.7506498103707</v>
      </c>
      <c r="I32" s="36"/>
      <c r="J32" s="36"/>
      <c r="K32" s="36"/>
      <c r="L32" s="36"/>
      <c r="M32" s="37"/>
      <c r="N32" s="37"/>
      <c r="O32" s="37"/>
    </row>
    <row r="33" spans="1:15" ht="12.75">
      <c r="A33" s="54" t="s">
        <v>263</v>
      </c>
      <c r="B33" s="55" t="s">
        <v>264</v>
      </c>
      <c r="C33" s="52">
        <v>4746950.16</v>
      </c>
      <c r="D33" s="53"/>
      <c r="E33" s="53"/>
      <c r="F33" s="52">
        <v>6124888.58</v>
      </c>
      <c r="G33" s="52">
        <v>129.02786786369</v>
      </c>
      <c r="H33" s="52"/>
      <c r="I33" s="37"/>
      <c r="J33" s="37"/>
      <c r="K33" s="37"/>
      <c r="L33" s="37"/>
      <c r="M33" s="37"/>
      <c r="N33" s="37"/>
      <c r="O33" s="37"/>
    </row>
    <row r="34" spans="1:15" ht="12.75">
      <c r="A34" s="57" t="s">
        <v>265</v>
      </c>
      <c r="B34" s="55" t="s">
        <v>266</v>
      </c>
      <c r="C34" s="52">
        <v>4746950.16</v>
      </c>
      <c r="D34" s="53"/>
      <c r="E34" s="53"/>
      <c r="F34" s="52">
        <v>6124888.58</v>
      </c>
      <c r="G34" s="52">
        <v>129.02786786369</v>
      </c>
      <c r="H34" s="52"/>
      <c r="I34" s="37"/>
      <c r="J34" s="37"/>
      <c r="K34" s="37"/>
      <c r="L34" s="37"/>
      <c r="M34" s="37"/>
      <c r="N34" s="37"/>
      <c r="O34" s="37"/>
    </row>
    <row r="35" spans="1:15" ht="12.75">
      <c r="A35" s="54" t="s">
        <v>225</v>
      </c>
      <c r="B35" s="55" t="s">
        <v>226</v>
      </c>
      <c r="C35" s="52">
        <v>26270.07</v>
      </c>
      <c r="D35" s="53"/>
      <c r="E35" s="53"/>
      <c r="F35" s="52">
        <v>36283.54</v>
      </c>
      <c r="G35" s="52">
        <v>138.117408899177</v>
      </c>
      <c r="H35" s="52"/>
      <c r="I35" s="37"/>
      <c r="J35" s="37"/>
      <c r="K35" s="37"/>
      <c r="L35" s="37"/>
      <c r="M35" s="37"/>
      <c r="N35" s="37"/>
      <c r="O35" s="37"/>
    </row>
    <row r="36" spans="1:15" ht="12.75">
      <c r="A36" s="57" t="s">
        <v>227</v>
      </c>
      <c r="B36" s="55" t="s">
        <v>228</v>
      </c>
      <c r="C36" s="52">
        <v>6361.65</v>
      </c>
      <c r="D36" s="53"/>
      <c r="E36" s="53"/>
      <c r="F36" s="52">
        <v>17602.74</v>
      </c>
      <c r="G36" s="52">
        <v>276.700855910023</v>
      </c>
      <c r="H36" s="52"/>
      <c r="I36" s="37"/>
      <c r="J36" s="37"/>
      <c r="K36" s="37"/>
      <c r="L36" s="37"/>
      <c r="M36" s="37"/>
      <c r="N36" s="37"/>
      <c r="O36" s="37"/>
    </row>
    <row r="37" spans="1:15" ht="12.75">
      <c r="A37" s="57" t="s">
        <v>267</v>
      </c>
      <c r="B37" s="55" t="s">
        <v>268</v>
      </c>
      <c r="C37" s="52">
        <v>19908.42</v>
      </c>
      <c r="D37" s="53"/>
      <c r="E37" s="53"/>
      <c r="F37" s="52">
        <v>18680.8</v>
      </c>
      <c r="G37" s="52">
        <v>93.8336643490543</v>
      </c>
      <c r="H37" s="52"/>
      <c r="I37" s="37"/>
      <c r="J37" s="37"/>
      <c r="K37" s="37"/>
      <c r="L37" s="37"/>
      <c r="M37" s="37"/>
      <c r="N37" s="37"/>
      <c r="O37" s="37"/>
    </row>
    <row r="38" spans="1:15" ht="12.75">
      <c r="A38" s="50" t="s">
        <v>269</v>
      </c>
      <c r="B38" s="51" t="s">
        <v>270</v>
      </c>
      <c r="C38" s="52">
        <f>C39+C43</f>
        <v>194942528.26</v>
      </c>
      <c r="D38" s="53">
        <f>378980028+5575678</f>
        <v>384555706</v>
      </c>
      <c r="E38" s="53">
        <f>378980028+5575678</f>
        <v>384555706</v>
      </c>
      <c r="F38" s="52">
        <f>F39+F43</f>
        <v>200850073.39000002</v>
      </c>
      <c r="G38" s="52">
        <f>F38/C38*100</f>
        <v>103.03040346441028</v>
      </c>
      <c r="H38" s="52">
        <v>52.7574007356398</v>
      </c>
      <c r="I38" s="37"/>
      <c r="J38" s="37"/>
      <c r="K38" s="99"/>
      <c r="L38" s="37"/>
      <c r="M38" s="37"/>
      <c r="N38" s="37"/>
      <c r="O38" s="37"/>
    </row>
    <row r="39" spans="1:15" ht="12.75">
      <c r="A39" s="54">
        <v>671</v>
      </c>
      <c r="B39" s="51" t="s">
        <v>270</v>
      </c>
      <c r="C39" s="52">
        <v>18991727.26</v>
      </c>
      <c r="D39" s="53"/>
      <c r="E39" s="53"/>
      <c r="F39" s="52">
        <v>910061.31</v>
      </c>
      <c r="G39" s="52">
        <v>4.79188278949621</v>
      </c>
      <c r="H39" s="52"/>
      <c r="I39" s="37"/>
      <c r="J39" s="37"/>
      <c r="K39" s="99"/>
      <c r="L39" s="37"/>
      <c r="M39" s="37"/>
      <c r="N39" s="37"/>
      <c r="O39" s="37"/>
    </row>
    <row r="40" spans="1:15" ht="12.75">
      <c r="A40" s="57">
        <v>6711</v>
      </c>
      <c r="B40" s="51" t="s">
        <v>289</v>
      </c>
      <c r="C40" s="52">
        <v>18140216.88</v>
      </c>
      <c r="D40" s="53"/>
      <c r="E40" s="53"/>
      <c r="F40" s="52">
        <v>16708.43</v>
      </c>
      <c r="G40" s="52">
        <v>0.09210711266866</v>
      </c>
      <c r="H40" s="52"/>
      <c r="I40" s="37"/>
      <c r="J40" s="37"/>
      <c r="K40" s="118"/>
      <c r="L40" s="37"/>
      <c r="M40" s="37"/>
      <c r="N40" s="37"/>
      <c r="O40" s="37"/>
    </row>
    <row r="41" spans="1:15" ht="12.75">
      <c r="A41" s="57">
        <v>6712</v>
      </c>
      <c r="B41" s="51" t="s">
        <v>289</v>
      </c>
      <c r="C41" s="52">
        <v>851510.38</v>
      </c>
      <c r="D41" s="53"/>
      <c r="E41" s="53"/>
      <c r="F41" s="52">
        <v>893352.88</v>
      </c>
      <c r="G41" s="52">
        <v>104.91391543577</v>
      </c>
      <c r="H41" s="52"/>
      <c r="I41" s="37"/>
      <c r="J41" s="37"/>
      <c r="K41" s="37"/>
      <c r="L41" s="37"/>
      <c r="M41" s="37"/>
      <c r="N41" s="37"/>
      <c r="O41" s="37"/>
    </row>
    <row r="42" spans="1:15" ht="12.75">
      <c r="A42" s="57">
        <v>6714</v>
      </c>
      <c r="B42" s="51" t="s">
        <v>290</v>
      </c>
      <c r="C42" s="52"/>
      <c r="D42" s="53"/>
      <c r="E42" s="53"/>
      <c r="F42" s="52"/>
      <c r="G42" s="52"/>
      <c r="H42" s="52"/>
      <c r="I42" s="37"/>
      <c r="J42" s="37"/>
      <c r="K42" s="37"/>
      <c r="L42" s="37"/>
      <c r="M42" s="37"/>
      <c r="N42" s="37"/>
      <c r="O42" s="37"/>
    </row>
    <row r="43" spans="1:15" ht="12.75">
      <c r="A43" s="54" t="s">
        <v>271</v>
      </c>
      <c r="B43" s="55" t="s">
        <v>272</v>
      </c>
      <c r="C43" s="52">
        <v>175950801</v>
      </c>
      <c r="D43" s="53"/>
      <c r="E43" s="53"/>
      <c r="F43" s="52">
        <v>199940012.08</v>
      </c>
      <c r="G43" s="52">
        <v>113.634044825974</v>
      </c>
      <c r="H43" s="52"/>
      <c r="I43" s="37"/>
      <c r="J43" s="37"/>
      <c r="K43" s="37"/>
      <c r="L43" s="37"/>
      <c r="M43" s="37"/>
      <c r="N43" s="37"/>
      <c r="O43" s="37"/>
    </row>
    <row r="44" spans="1:15" ht="12.75">
      <c r="A44" s="57" t="s">
        <v>273</v>
      </c>
      <c r="B44" s="55" t="s">
        <v>272</v>
      </c>
      <c r="C44" s="52">
        <v>175950801</v>
      </c>
      <c r="D44" s="53"/>
      <c r="E44" s="53"/>
      <c r="F44" s="52">
        <v>199940012.08</v>
      </c>
      <c r="G44" s="52">
        <v>113.634044825974</v>
      </c>
      <c r="H44" s="52"/>
      <c r="I44" s="37"/>
      <c r="J44" s="37"/>
      <c r="K44" s="37"/>
      <c r="L44" s="37"/>
      <c r="M44" s="37"/>
      <c r="N44" s="37"/>
      <c r="O44" s="37"/>
    </row>
    <row r="45" spans="1:15" ht="12.75">
      <c r="A45" s="50" t="s">
        <v>229</v>
      </c>
      <c r="B45" s="51" t="s">
        <v>207</v>
      </c>
      <c r="C45" s="52">
        <v>108415.15</v>
      </c>
      <c r="D45" s="53">
        <v>73000</v>
      </c>
      <c r="E45" s="53">
        <v>73000</v>
      </c>
      <c r="F45" s="52">
        <v>29060.5</v>
      </c>
      <c r="G45" s="52">
        <v>26.8048330883645</v>
      </c>
      <c r="H45" s="52">
        <v>39.808904109589</v>
      </c>
      <c r="I45" s="37"/>
      <c r="J45" s="37"/>
      <c r="K45" s="37"/>
      <c r="L45" s="37"/>
      <c r="M45" s="37"/>
      <c r="N45" s="37"/>
      <c r="O45" s="37"/>
    </row>
    <row r="46" spans="1:15" ht="12.75">
      <c r="A46" s="54" t="s">
        <v>230</v>
      </c>
      <c r="B46" s="55" t="s">
        <v>231</v>
      </c>
      <c r="C46" s="52">
        <v>108415.15</v>
      </c>
      <c r="D46" s="53"/>
      <c r="E46" s="53"/>
      <c r="F46" s="52">
        <v>29060.5</v>
      </c>
      <c r="G46" s="52">
        <v>26.8048330883645</v>
      </c>
      <c r="H46" s="52"/>
      <c r="I46" s="37"/>
      <c r="J46" s="37"/>
      <c r="K46" s="37"/>
      <c r="L46" s="37"/>
      <c r="M46" s="37"/>
      <c r="N46" s="37"/>
      <c r="O46" s="37"/>
    </row>
    <row r="47" spans="1:15" ht="12.75">
      <c r="A47" s="57" t="s">
        <v>232</v>
      </c>
      <c r="B47" s="55" t="s">
        <v>231</v>
      </c>
      <c r="C47" s="52">
        <v>108415.15</v>
      </c>
      <c r="D47" s="53"/>
      <c r="E47" s="53"/>
      <c r="F47" s="52">
        <v>29060.5</v>
      </c>
      <c r="G47" s="52">
        <v>26.8048330883645</v>
      </c>
      <c r="H47" s="52"/>
      <c r="I47" s="37"/>
      <c r="J47" s="37"/>
      <c r="K47" s="37"/>
      <c r="L47" s="37"/>
      <c r="M47" s="37"/>
      <c r="N47" s="37"/>
      <c r="O47" s="37"/>
    </row>
    <row r="48" spans="1:15" ht="12.75">
      <c r="A48" s="46" t="s">
        <v>153</v>
      </c>
      <c r="B48" s="47" t="s">
        <v>274</v>
      </c>
      <c r="C48" s="48">
        <v>3268.13</v>
      </c>
      <c r="D48" s="49">
        <v>23890</v>
      </c>
      <c r="E48" s="49">
        <v>23890</v>
      </c>
      <c r="F48" s="48">
        <v>10294.37</v>
      </c>
      <c r="G48" s="48">
        <v>314.992671650149</v>
      </c>
      <c r="H48" s="48">
        <v>43.0907074089577</v>
      </c>
      <c r="I48" s="35"/>
      <c r="J48" s="35"/>
      <c r="K48" s="35"/>
      <c r="L48" s="35"/>
      <c r="M48" s="35"/>
      <c r="N48" s="35"/>
      <c r="O48" s="35"/>
    </row>
    <row r="49" spans="1:15" ht="12.75">
      <c r="A49" s="50" t="s">
        <v>275</v>
      </c>
      <c r="B49" s="51" t="s">
        <v>276</v>
      </c>
      <c r="C49" s="52">
        <v>3268.13</v>
      </c>
      <c r="D49" s="53">
        <v>23890</v>
      </c>
      <c r="E49" s="53">
        <v>23890</v>
      </c>
      <c r="F49" s="52">
        <v>10294.37</v>
      </c>
      <c r="G49" s="52">
        <v>314.992671650149</v>
      </c>
      <c r="H49" s="52">
        <v>43.0907074089577</v>
      </c>
      <c r="I49" s="37"/>
      <c r="J49" s="37"/>
      <c r="K49" s="37"/>
      <c r="L49" s="37"/>
      <c r="M49" s="37"/>
      <c r="N49" s="37"/>
      <c r="O49" s="37"/>
    </row>
    <row r="50" spans="1:15" ht="12.75">
      <c r="A50" s="54" t="s">
        <v>277</v>
      </c>
      <c r="B50" s="55" t="s">
        <v>278</v>
      </c>
      <c r="C50" s="52">
        <v>1933.73</v>
      </c>
      <c r="D50" s="53"/>
      <c r="E50" s="53"/>
      <c r="F50" s="52">
        <v>3044.37</v>
      </c>
      <c r="G50" s="52">
        <v>157.435112451066</v>
      </c>
      <c r="H50" s="52"/>
      <c r="I50" s="37"/>
      <c r="J50" s="37"/>
      <c r="K50" s="37"/>
      <c r="L50" s="37"/>
      <c r="M50" s="37"/>
      <c r="N50" s="37"/>
      <c r="O50" s="37"/>
    </row>
    <row r="51" spans="1:15" ht="12.75">
      <c r="A51" s="57" t="s">
        <v>279</v>
      </c>
      <c r="B51" s="55" t="s">
        <v>280</v>
      </c>
      <c r="C51" s="52">
        <v>1933.73</v>
      </c>
      <c r="D51" s="53"/>
      <c r="E51" s="53"/>
      <c r="F51" s="52">
        <v>3044.37</v>
      </c>
      <c r="G51" s="52">
        <v>157.435112451066</v>
      </c>
      <c r="H51" s="52"/>
      <c r="I51" s="37"/>
      <c r="J51" s="37"/>
      <c r="K51" s="37"/>
      <c r="L51" s="37"/>
      <c r="M51" s="37"/>
      <c r="N51" s="37"/>
      <c r="O51" s="37"/>
    </row>
    <row r="52" spans="1:15" ht="12.75">
      <c r="A52" s="54" t="s">
        <v>281</v>
      </c>
      <c r="B52" s="55" t="s">
        <v>282</v>
      </c>
      <c r="C52" s="52">
        <v>1334.4</v>
      </c>
      <c r="D52" s="53"/>
      <c r="E52" s="53"/>
      <c r="F52" s="52"/>
      <c r="G52" s="52"/>
      <c r="H52" s="52"/>
      <c r="I52" s="37"/>
      <c r="J52" s="37"/>
      <c r="K52" s="37"/>
      <c r="L52" s="37"/>
      <c r="M52" s="37"/>
      <c r="N52" s="37"/>
      <c r="O52" s="37"/>
    </row>
    <row r="53" spans="1:15" ht="12.75">
      <c r="A53" s="57" t="s">
        <v>283</v>
      </c>
      <c r="B53" s="55" t="s">
        <v>284</v>
      </c>
      <c r="C53" s="52">
        <v>1334.4</v>
      </c>
      <c r="D53" s="53"/>
      <c r="E53" s="53"/>
      <c r="F53" s="52"/>
      <c r="G53" s="52"/>
      <c r="H53" s="52"/>
      <c r="I53" s="37"/>
      <c r="J53" s="37"/>
      <c r="K53" s="37"/>
      <c r="L53" s="37"/>
      <c r="M53" s="37"/>
      <c r="N53" s="37"/>
      <c r="O53" s="37"/>
    </row>
    <row r="54" spans="1:15" ht="12.75">
      <c r="A54" s="54" t="s">
        <v>285</v>
      </c>
      <c r="B54" s="55" t="s">
        <v>286</v>
      </c>
      <c r="C54" s="52"/>
      <c r="D54" s="53"/>
      <c r="E54" s="53"/>
      <c r="F54" s="52">
        <v>7250</v>
      </c>
      <c r="G54" s="52"/>
      <c r="H54" s="52"/>
      <c r="I54" s="37"/>
      <c r="J54" s="37"/>
      <c r="K54" s="37"/>
      <c r="L54" s="37"/>
      <c r="M54" s="37"/>
      <c r="N54" s="37"/>
      <c r="O54" s="37"/>
    </row>
    <row r="55" spans="1:15" ht="12.75">
      <c r="A55" s="57" t="s">
        <v>287</v>
      </c>
      <c r="B55" s="55" t="s">
        <v>288</v>
      </c>
      <c r="C55" s="52"/>
      <c r="D55" s="53"/>
      <c r="E55" s="53"/>
      <c r="F55" s="52">
        <v>7250</v>
      </c>
      <c r="G55" s="52"/>
      <c r="H55" s="52"/>
      <c r="I55" s="37"/>
      <c r="J55" s="37"/>
      <c r="K55" s="37"/>
      <c r="L55" s="37"/>
      <c r="M55" s="37"/>
      <c r="N55" s="37"/>
      <c r="O55" s="37"/>
    </row>
    <row r="56" spans="1:8" ht="12.75">
      <c r="A56" s="71"/>
      <c r="B56" s="72" t="s">
        <v>291</v>
      </c>
      <c r="C56" s="73">
        <f aca="true" t="shared" si="1" ref="C56:H56">C59</f>
        <v>206136921.63</v>
      </c>
      <c r="D56" s="73">
        <f t="shared" si="1"/>
        <v>472557240</v>
      </c>
      <c r="E56" s="73">
        <f t="shared" si="1"/>
        <v>472557240</v>
      </c>
      <c r="F56" s="73">
        <f t="shared" si="1"/>
        <v>233483149.99</v>
      </c>
      <c r="G56" s="73">
        <f t="shared" si="1"/>
        <v>113.266050615175</v>
      </c>
      <c r="H56" s="73">
        <f t="shared" si="1"/>
        <v>49.4084377989849</v>
      </c>
    </row>
    <row r="57" spans="1:8" ht="49.5" hidden="1">
      <c r="A57" s="58" t="s">
        <v>190</v>
      </c>
      <c r="B57" s="58" t="s">
        <v>190</v>
      </c>
      <c r="C57" s="59" t="s">
        <v>237</v>
      </c>
      <c r="D57" s="59" t="s">
        <v>238</v>
      </c>
      <c r="E57" s="59" t="s">
        <v>239</v>
      </c>
      <c r="F57" s="59" t="s">
        <v>240</v>
      </c>
      <c r="G57" s="59" t="s">
        <v>241</v>
      </c>
      <c r="H57" s="59" t="s">
        <v>242</v>
      </c>
    </row>
    <row r="58" spans="1:8" ht="12.75" hidden="1">
      <c r="A58" s="58" t="s">
        <v>292</v>
      </c>
      <c r="B58" s="58" t="s">
        <v>190</v>
      </c>
      <c r="C58" s="60" t="s">
        <v>208</v>
      </c>
      <c r="D58" s="60" t="s">
        <v>208</v>
      </c>
      <c r="E58" s="60" t="s">
        <v>208</v>
      </c>
      <c r="F58" s="60" t="s">
        <v>208</v>
      </c>
      <c r="G58" s="60" t="s">
        <v>190</v>
      </c>
      <c r="H58" s="60" t="s">
        <v>190</v>
      </c>
    </row>
    <row r="59" spans="1:8" ht="25.5" hidden="1">
      <c r="A59" s="61" t="s">
        <v>293</v>
      </c>
      <c r="B59" s="62" t="s">
        <v>293</v>
      </c>
      <c r="C59" s="63">
        <v>206136921.63</v>
      </c>
      <c r="D59" s="64">
        <v>472557240</v>
      </c>
      <c r="E59" s="64">
        <v>472557240</v>
      </c>
      <c r="F59" s="63">
        <v>233483149.99</v>
      </c>
      <c r="G59" s="63">
        <v>113.266050615175</v>
      </c>
      <c r="H59" s="63">
        <v>49.4084377989849</v>
      </c>
    </row>
    <row r="60" spans="1:8" ht="12.75" hidden="1">
      <c r="A60" s="65" t="s">
        <v>294</v>
      </c>
      <c r="B60" s="66" t="s">
        <v>190</v>
      </c>
      <c r="C60" s="52">
        <v>206136921.63</v>
      </c>
      <c r="D60" s="53">
        <v>472557240</v>
      </c>
      <c r="E60" s="53">
        <v>472557240</v>
      </c>
      <c r="F60" s="52">
        <v>233483149.99</v>
      </c>
      <c r="G60" s="52">
        <v>113.266050615175</v>
      </c>
      <c r="H60" s="52">
        <v>49.4084377989849</v>
      </c>
    </row>
    <row r="61" spans="1:8" ht="12.75">
      <c r="A61" s="50" t="s">
        <v>162</v>
      </c>
      <c r="B61" s="51" t="s">
        <v>162</v>
      </c>
      <c r="C61" s="52">
        <v>206136921.63</v>
      </c>
      <c r="D61" s="53">
        <v>472557240</v>
      </c>
      <c r="E61" s="53">
        <v>472557240</v>
      </c>
      <c r="F61" s="52">
        <v>233483149.99</v>
      </c>
      <c r="G61" s="52">
        <v>113.266050615175</v>
      </c>
      <c r="H61" s="52">
        <v>49.4084377989849</v>
      </c>
    </row>
    <row r="62" spans="1:8" ht="12.75">
      <c r="A62" s="67" t="s">
        <v>66</v>
      </c>
      <c r="B62" s="68" t="s">
        <v>295</v>
      </c>
      <c r="C62" s="48">
        <v>202491113.86</v>
      </c>
      <c r="D62" s="49">
        <v>403252718</v>
      </c>
      <c r="E62" s="49">
        <v>403252718</v>
      </c>
      <c r="F62" s="48">
        <v>212508183.74</v>
      </c>
      <c r="G62" s="48">
        <v>104.946918256831</v>
      </c>
      <c r="H62" s="48">
        <v>52.698512435073</v>
      </c>
    </row>
    <row r="63" spans="1:8" ht="12.75">
      <c r="A63" s="57" t="s">
        <v>296</v>
      </c>
      <c r="B63" s="55" t="s">
        <v>297</v>
      </c>
      <c r="C63" s="52">
        <v>76350105.69</v>
      </c>
      <c r="D63" s="53">
        <v>176347948</v>
      </c>
      <c r="E63" s="53">
        <v>176347948</v>
      </c>
      <c r="F63" s="52">
        <v>82432553.97</v>
      </c>
      <c r="G63" s="52">
        <v>107.966522410193</v>
      </c>
      <c r="H63" s="52">
        <v>46.7442660404532</v>
      </c>
    </row>
    <row r="64" spans="1:8" ht="12.75">
      <c r="A64" s="69" t="s">
        <v>298</v>
      </c>
      <c r="B64" s="55" t="s">
        <v>299</v>
      </c>
      <c r="C64" s="52">
        <v>65816336.61</v>
      </c>
      <c r="D64" s="56"/>
      <c r="E64" s="56"/>
      <c r="F64" s="52">
        <v>70622167.56</v>
      </c>
      <c r="G64" s="52">
        <v>107.30188156548</v>
      </c>
      <c r="H64" s="56"/>
    </row>
    <row r="65" spans="1:8" ht="12.75">
      <c r="A65" s="70" t="s">
        <v>300</v>
      </c>
      <c r="B65" s="55" t="s">
        <v>301</v>
      </c>
      <c r="C65" s="52">
        <v>61034677.34</v>
      </c>
      <c r="D65" s="56"/>
      <c r="E65" s="56"/>
      <c r="F65" s="52">
        <v>65942497.65</v>
      </c>
      <c r="G65" s="52">
        <v>108.041035889582</v>
      </c>
      <c r="H65" s="56"/>
    </row>
    <row r="66" spans="1:8" ht="12.75">
      <c r="A66" s="70" t="s">
        <v>302</v>
      </c>
      <c r="B66" s="55" t="s">
        <v>303</v>
      </c>
      <c r="C66" s="52">
        <v>3702512.61</v>
      </c>
      <c r="D66" s="56"/>
      <c r="E66" s="56"/>
      <c r="F66" s="52">
        <v>4110714.18</v>
      </c>
      <c r="G66" s="52">
        <v>111.024987974315</v>
      </c>
      <c r="H66" s="56"/>
    </row>
    <row r="67" spans="1:8" ht="12.75">
      <c r="A67" s="70" t="s">
        <v>304</v>
      </c>
      <c r="B67" s="55" t="s">
        <v>305</v>
      </c>
      <c r="C67" s="52">
        <v>1079146.66</v>
      </c>
      <c r="D67" s="56"/>
      <c r="E67" s="56"/>
      <c r="F67" s="52">
        <v>568955.73</v>
      </c>
      <c r="G67" s="52">
        <v>52.7227439132323</v>
      </c>
      <c r="H67" s="56"/>
    </row>
    <row r="68" spans="1:8" ht="12.75">
      <c r="A68" s="69" t="s">
        <v>306</v>
      </c>
      <c r="B68" s="55" t="s">
        <v>307</v>
      </c>
      <c r="C68" s="52">
        <v>1750633.29</v>
      </c>
      <c r="D68" s="56"/>
      <c r="E68" s="56"/>
      <c r="F68" s="52">
        <v>2254943.39</v>
      </c>
      <c r="G68" s="52">
        <v>128.807295216007</v>
      </c>
      <c r="H68" s="56"/>
    </row>
    <row r="69" spans="1:8" ht="12.75">
      <c r="A69" s="70" t="s">
        <v>308</v>
      </c>
      <c r="B69" s="55" t="s">
        <v>307</v>
      </c>
      <c r="C69" s="52">
        <v>1750633.29</v>
      </c>
      <c r="D69" s="56"/>
      <c r="E69" s="56"/>
      <c r="F69" s="52">
        <v>2254943.39</v>
      </c>
      <c r="G69" s="52">
        <v>128.807295216007</v>
      </c>
      <c r="H69" s="56"/>
    </row>
    <row r="70" spans="1:8" ht="12.75">
      <c r="A70" s="69" t="s">
        <v>309</v>
      </c>
      <c r="B70" s="55" t="s">
        <v>310</v>
      </c>
      <c r="C70" s="52">
        <v>8783135.79</v>
      </c>
      <c r="D70" s="56"/>
      <c r="E70" s="56"/>
      <c r="F70" s="52">
        <v>9555443.02</v>
      </c>
      <c r="G70" s="52">
        <v>108.79306945111</v>
      </c>
      <c r="H70" s="56"/>
    </row>
    <row r="71" spans="1:8" ht="12.75">
      <c r="A71" s="70" t="s">
        <v>311</v>
      </c>
      <c r="B71" s="55" t="s">
        <v>312</v>
      </c>
      <c r="C71" s="52">
        <v>9835.85</v>
      </c>
      <c r="D71" s="56"/>
      <c r="E71" s="56"/>
      <c r="F71" s="52">
        <v>10845.81</v>
      </c>
      <c r="G71" s="52">
        <v>110.268151710325</v>
      </c>
      <c r="H71" s="56"/>
    </row>
    <row r="72" spans="1:8" ht="12.75">
      <c r="A72" s="70" t="s">
        <v>313</v>
      </c>
      <c r="B72" s="55" t="s">
        <v>314</v>
      </c>
      <c r="C72" s="52">
        <v>8770171.11</v>
      </c>
      <c r="D72" s="56"/>
      <c r="E72" s="56"/>
      <c r="F72" s="52">
        <v>9531772.88</v>
      </c>
      <c r="G72" s="52">
        <v>108.68400126346</v>
      </c>
      <c r="H72" s="56"/>
    </row>
    <row r="73" spans="1:8" ht="12.75">
      <c r="A73" s="70" t="s">
        <v>315</v>
      </c>
      <c r="B73" s="55" t="s">
        <v>316</v>
      </c>
      <c r="C73" s="52">
        <v>3128.83</v>
      </c>
      <c r="D73" s="56"/>
      <c r="E73" s="56"/>
      <c r="F73" s="52">
        <v>12824.33</v>
      </c>
      <c r="G73" s="52">
        <v>409.876215710026</v>
      </c>
      <c r="H73" s="56"/>
    </row>
    <row r="74" spans="1:8" ht="12.75">
      <c r="A74" s="57" t="s">
        <v>317</v>
      </c>
      <c r="B74" s="55" t="s">
        <v>318</v>
      </c>
      <c r="C74" s="52">
        <v>125882816.55</v>
      </c>
      <c r="D74" s="53">
        <v>225862914</v>
      </c>
      <c r="E74" s="53">
        <v>225862914</v>
      </c>
      <c r="F74" s="52">
        <v>129671169.5</v>
      </c>
      <c r="G74" s="52">
        <v>103.009428176002</v>
      </c>
      <c r="H74" s="52">
        <v>57.4114480343595</v>
      </c>
    </row>
    <row r="75" spans="1:8" ht="12.75">
      <c r="A75" s="69" t="s">
        <v>319</v>
      </c>
      <c r="B75" s="55" t="s">
        <v>320</v>
      </c>
      <c r="C75" s="52">
        <v>2173705.31</v>
      </c>
      <c r="D75" s="56"/>
      <c r="E75" s="56"/>
      <c r="F75" s="52">
        <v>2393069.62</v>
      </c>
      <c r="G75" s="52">
        <v>110.091722598773</v>
      </c>
      <c r="H75" s="56"/>
    </row>
    <row r="76" spans="1:8" ht="12.75">
      <c r="A76" s="70" t="s">
        <v>321</v>
      </c>
      <c r="B76" s="55" t="s">
        <v>322</v>
      </c>
      <c r="C76" s="52">
        <v>28259.86</v>
      </c>
      <c r="D76" s="56"/>
      <c r="E76" s="56"/>
      <c r="F76" s="52">
        <v>72933.78</v>
      </c>
      <c r="G76" s="52">
        <v>258.082594889005</v>
      </c>
      <c r="H76" s="56"/>
    </row>
    <row r="77" spans="1:8" ht="12.75">
      <c r="A77" s="70" t="s">
        <v>323</v>
      </c>
      <c r="B77" s="55" t="s">
        <v>324</v>
      </c>
      <c r="C77" s="52">
        <v>2102477.7</v>
      </c>
      <c r="D77" s="56"/>
      <c r="E77" s="56"/>
      <c r="F77" s="52">
        <v>2245231.54</v>
      </c>
      <c r="G77" s="52">
        <v>106.789790921445</v>
      </c>
      <c r="H77" s="56"/>
    </row>
    <row r="78" spans="1:8" ht="12.75">
      <c r="A78" s="70" t="s">
        <v>325</v>
      </c>
      <c r="B78" s="55" t="s">
        <v>326</v>
      </c>
      <c r="C78" s="52">
        <v>42967.75</v>
      </c>
      <c r="D78" s="56"/>
      <c r="E78" s="56"/>
      <c r="F78" s="52">
        <v>74904.3</v>
      </c>
      <c r="G78" s="52">
        <v>174.326791605332</v>
      </c>
      <c r="H78" s="56"/>
    </row>
    <row r="79" spans="1:8" ht="12.75">
      <c r="A79" s="69" t="s">
        <v>327</v>
      </c>
      <c r="B79" s="55" t="s">
        <v>328</v>
      </c>
      <c r="C79" s="52">
        <v>112513662.79</v>
      </c>
      <c r="D79" s="56"/>
      <c r="E79" s="56"/>
      <c r="F79" s="52">
        <v>113778936.27</v>
      </c>
      <c r="G79" s="52">
        <v>101.124550964412</v>
      </c>
      <c r="H79" s="56"/>
    </row>
    <row r="80" spans="1:8" ht="12.75">
      <c r="A80" s="70" t="s">
        <v>329</v>
      </c>
      <c r="B80" s="55" t="s">
        <v>330</v>
      </c>
      <c r="C80" s="52">
        <v>610770.41</v>
      </c>
      <c r="D80" s="56"/>
      <c r="E80" s="56"/>
      <c r="F80" s="52">
        <v>312459.47</v>
      </c>
      <c r="G80" s="52">
        <v>51.1582527385372</v>
      </c>
      <c r="H80" s="56"/>
    </row>
    <row r="81" spans="1:8" ht="12.75">
      <c r="A81" s="70" t="s">
        <v>331</v>
      </c>
      <c r="B81" s="55" t="s">
        <v>332</v>
      </c>
      <c r="C81" s="52">
        <v>107115270.65</v>
      </c>
      <c r="D81" s="56"/>
      <c r="E81" s="56"/>
      <c r="F81" s="52">
        <v>110931883.09</v>
      </c>
      <c r="G81" s="52">
        <v>103.56308901321</v>
      </c>
      <c r="H81" s="56"/>
    </row>
    <row r="82" spans="1:8" ht="12.75">
      <c r="A82" s="70" t="s">
        <v>333</v>
      </c>
      <c r="B82" s="55" t="s">
        <v>334</v>
      </c>
      <c r="C82" s="52">
        <v>4434004.79</v>
      </c>
      <c r="D82" s="56"/>
      <c r="E82" s="56"/>
      <c r="F82" s="52">
        <v>2438852.19</v>
      </c>
      <c r="G82" s="52">
        <v>55.0033729214803</v>
      </c>
      <c r="H82" s="56"/>
    </row>
    <row r="83" spans="1:8" ht="12.75">
      <c r="A83" s="70" t="s">
        <v>335</v>
      </c>
      <c r="B83" s="55" t="s">
        <v>336</v>
      </c>
      <c r="C83" s="52">
        <v>55605.77</v>
      </c>
      <c r="D83" s="56"/>
      <c r="E83" s="56"/>
      <c r="F83" s="52">
        <v>14818.92</v>
      </c>
      <c r="G83" s="52">
        <v>26.6499681597791</v>
      </c>
      <c r="H83" s="56"/>
    </row>
    <row r="84" spans="1:8" ht="12.75">
      <c r="A84" s="70" t="s">
        <v>337</v>
      </c>
      <c r="B84" s="55" t="s">
        <v>338</v>
      </c>
      <c r="C84" s="52">
        <v>62765.01</v>
      </c>
      <c r="D84" s="56"/>
      <c r="E84" s="56"/>
      <c r="F84" s="52">
        <v>78980.94</v>
      </c>
      <c r="G84" s="52">
        <v>125.835939482842</v>
      </c>
      <c r="H84" s="56"/>
    </row>
    <row r="85" spans="1:8" ht="12.75">
      <c r="A85" s="70" t="s">
        <v>339</v>
      </c>
      <c r="B85" s="55" t="s">
        <v>340</v>
      </c>
      <c r="C85" s="52">
        <v>235246.16</v>
      </c>
      <c r="D85" s="56"/>
      <c r="E85" s="56"/>
      <c r="F85" s="52">
        <v>1941.66</v>
      </c>
      <c r="G85" s="52">
        <v>0.82537372767317</v>
      </c>
      <c r="H85" s="56"/>
    </row>
    <row r="86" spans="1:8" ht="12.75">
      <c r="A86" s="69" t="s">
        <v>341</v>
      </c>
      <c r="B86" s="55" t="s">
        <v>342</v>
      </c>
      <c r="C86" s="52">
        <v>10595747.39</v>
      </c>
      <c r="D86" s="56"/>
      <c r="E86" s="56"/>
      <c r="F86" s="52">
        <v>12409476.04</v>
      </c>
      <c r="G86" s="52">
        <v>117.117515010897</v>
      </c>
      <c r="H86" s="56"/>
    </row>
    <row r="87" spans="1:8" ht="12.75">
      <c r="A87" s="70" t="s">
        <v>343</v>
      </c>
      <c r="B87" s="55" t="s">
        <v>344</v>
      </c>
      <c r="C87" s="52">
        <v>276706.64</v>
      </c>
      <c r="D87" s="56"/>
      <c r="E87" s="56"/>
      <c r="F87" s="52">
        <v>365727.9</v>
      </c>
      <c r="G87" s="52">
        <v>132.17171080535</v>
      </c>
      <c r="H87" s="56"/>
    </row>
    <row r="88" spans="1:8" ht="12.75">
      <c r="A88" s="70" t="s">
        <v>345</v>
      </c>
      <c r="B88" s="55" t="s">
        <v>346</v>
      </c>
      <c r="C88" s="52">
        <v>3870983.7</v>
      </c>
      <c r="D88" s="56"/>
      <c r="E88" s="56"/>
      <c r="F88" s="52">
        <v>5221791.11</v>
      </c>
      <c r="G88" s="52">
        <v>134.895714234085</v>
      </c>
      <c r="H88" s="56"/>
    </row>
    <row r="89" spans="1:8" ht="12.75">
      <c r="A89" s="70" t="s">
        <v>347</v>
      </c>
      <c r="B89" s="55" t="s">
        <v>348</v>
      </c>
      <c r="C89" s="52">
        <v>6480.52</v>
      </c>
      <c r="D89" s="56"/>
      <c r="E89" s="56"/>
      <c r="F89" s="52">
        <v>27004.86</v>
      </c>
      <c r="G89" s="52">
        <v>416.708227117577</v>
      </c>
      <c r="H89" s="56"/>
    </row>
    <row r="90" spans="1:8" ht="12.75">
      <c r="A90" s="70" t="s">
        <v>349</v>
      </c>
      <c r="B90" s="55" t="s">
        <v>350</v>
      </c>
      <c r="C90" s="52">
        <v>1356504.57</v>
      </c>
      <c r="D90" s="56"/>
      <c r="E90" s="56"/>
      <c r="F90" s="52">
        <v>1104989.56</v>
      </c>
      <c r="G90" s="52">
        <v>81.4585947174509</v>
      </c>
      <c r="H90" s="56"/>
    </row>
    <row r="91" spans="1:8" ht="12.75">
      <c r="A91" s="70" t="s">
        <v>351</v>
      </c>
      <c r="B91" s="55" t="s">
        <v>352</v>
      </c>
      <c r="C91" s="52">
        <v>674370.57</v>
      </c>
      <c r="D91" s="56"/>
      <c r="E91" s="56"/>
      <c r="F91" s="52">
        <v>747668.71</v>
      </c>
      <c r="G91" s="52">
        <v>110.869119036437</v>
      </c>
      <c r="H91" s="56"/>
    </row>
    <row r="92" spans="1:8" ht="12.75">
      <c r="A92" s="70" t="s">
        <v>353</v>
      </c>
      <c r="B92" s="55" t="s">
        <v>354</v>
      </c>
      <c r="C92" s="52">
        <v>449046.75</v>
      </c>
      <c r="D92" s="56"/>
      <c r="E92" s="56"/>
      <c r="F92" s="52">
        <v>542397.41</v>
      </c>
      <c r="G92" s="52">
        <v>120.788628355511</v>
      </c>
      <c r="H92" s="56"/>
    </row>
    <row r="93" spans="1:8" ht="12.75">
      <c r="A93" s="70" t="s">
        <v>355</v>
      </c>
      <c r="B93" s="55" t="s">
        <v>356</v>
      </c>
      <c r="C93" s="52">
        <v>1484584.66</v>
      </c>
      <c r="D93" s="56"/>
      <c r="E93" s="56"/>
      <c r="F93" s="52">
        <v>1624959.66</v>
      </c>
      <c r="G93" s="52">
        <v>109.455506565722</v>
      </c>
      <c r="H93" s="56"/>
    </row>
    <row r="94" spans="1:8" ht="12.75">
      <c r="A94" s="70" t="s">
        <v>357</v>
      </c>
      <c r="B94" s="55" t="s">
        <v>358</v>
      </c>
      <c r="C94" s="52">
        <v>676251.92</v>
      </c>
      <c r="D94" s="56"/>
      <c r="E94" s="56"/>
      <c r="F94" s="52">
        <v>700688.77</v>
      </c>
      <c r="G94" s="52">
        <v>103.613571995478</v>
      </c>
      <c r="H94" s="56"/>
    </row>
    <row r="95" spans="1:8" ht="12.75">
      <c r="A95" s="70" t="s">
        <v>359</v>
      </c>
      <c r="B95" s="55" t="s">
        <v>360</v>
      </c>
      <c r="C95" s="52">
        <v>1800818.06</v>
      </c>
      <c r="D95" s="56"/>
      <c r="E95" s="56"/>
      <c r="F95" s="52">
        <v>2074248.06</v>
      </c>
      <c r="G95" s="52">
        <v>115.183654921808</v>
      </c>
      <c r="H95" s="56"/>
    </row>
    <row r="96" spans="1:8" ht="12.75">
      <c r="A96" s="69" t="s">
        <v>361</v>
      </c>
      <c r="B96" s="55" t="s">
        <v>362</v>
      </c>
      <c r="C96" s="52">
        <v>18551.58</v>
      </c>
      <c r="D96" s="56"/>
      <c r="E96" s="56"/>
      <c r="F96" s="52">
        <v>14112.9</v>
      </c>
      <c r="G96" s="52">
        <v>76.0738438451065</v>
      </c>
      <c r="H96" s="56"/>
    </row>
    <row r="97" spans="1:8" ht="12.75">
      <c r="A97" s="70" t="s">
        <v>363</v>
      </c>
      <c r="B97" s="55" t="s">
        <v>362</v>
      </c>
      <c r="C97" s="52">
        <v>18551.58</v>
      </c>
      <c r="D97" s="56"/>
      <c r="E97" s="56"/>
      <c r="F97" s="52">
        <v>14112.9</v>
      </c>
      <c r="G97" s="52">
        <v>76.0738438451065</v>
      </c>
      <c r="H97" s="56"/>
    </row>
    <row r="98" spans="1:8" ht="12.75">
      <c r="A98" s="69" t="s">
        <v>364</v>
      </c>
      <c r="B98" s="55" t="s">
        <v>365</v>
      </c>
      <c r="C98" s="52">
        <v>581149.48</v>
      </c>
      <c r="D98" s="56"/>
      <c r="E98" s="56"/>
      <c r="F98" s="52">
        <v>1075574.67</v>
      </c>
      <c r="G98" s="52">
        <v>185.077111313943</v>
      </c>
      <c r="H98" s="56"/>
    </row>
    <row r="99" spans="1:8" ht="12.75">
      <c r="A99" s="70" t="s">
        <v>366</v>
      </c>
      <c r="B99" s="55" t="s">
        <v>367</v>
      </c>
      <c r="C99" s="52">
        <v>3472.56</v>
      </c>
      <c r="D99" s="56"/>
      <c r="E99" s="56"/>
      <c r="F99" s="52">
        <v>3472.62</v>
      </c>
      <c r="G99" s="52">
        <v>100.001727831917</v>
      </c>
      <c r="H99" s="56"/>
    </row>
    <row r="100" spans="1:8" ht="12.75">
      <c r="A100" s="70" t="s">
        <v>368</v>
      </c>
      <c r="B100" s="55" t="s">
        <v>369</v>
      </c>
      <c r="C100" s="52">
        <v>486683.36</v>
      </c>
      <c r="D100" s="56"/>
      <c r="E100" s="56"/>
      <c r="F100" s="52">
        <v>368909.1</v>
      </c>
      <c r="G100" s="52">
        <v>75.8006396602506</v>
      </c>
      <c r="H100" s="56"/>
    </row>
    <row r="101" spans="1:8" ht="12.75">
      <c r="A101" s="70" t="s">
        <v>370</v>
      </c>
      <c r="B101" s="55" t="s">
        <v>371</v>
      </c>
      <c r="C101" s="52">
        <v>4689.89</v>
      </c>
      <c r="D101" s="56"/>
      <c r="E101" s="56"/>
      <c r="F101" s="52">
        <v>14530.83</v>
      </c>
      <c r="G101" s="52">
        <v>309.833066447187</v>
      </c>
      <c r="H101" s="56"/>
    </row>
    <row r="102" spans="1:8" ht="12.75">
      <c r="A102" s="70" t="s">
        <v>372</v>
      </c>
      <c r="B102" s="55" t="s">
        <v>373</v>
      </c>
      <c r="C102" s="52">
        <v>37595.29</v>
      </c>
      <c r="D102" s="56"/>
      <c r="E102" s="56"/>
      <c r="F102" s="52">
        <v>200212.84</v>
      </c>
      <c r="G102" s="52">
        <v>532.547667540269</v>
      </c>
      <c r="H102" s="56"/>
    </row>
    <row r="103" spans="1:8" ht="12.75">
      <c r="A103" s="70" t="s">
        <v>374</v>
      </c>
      <c r="B103" s="55" t="s">
        <v>375</v>
      </c>
      <c r="C103" s="52">
        <v>45582.93</v>
      </c>
      <c r="D103" s="56"/>
      <c r="E103" s="56"/>
      <c r="F103" s="52">
        <v>432375.37</v>
      </c>
      <c r="G103" s="52">
        <v>948.546681839013</v>
      </c>
      <c r="H103" s="56"/>
    </row>
    <row r="104" spans="1:8" ht="12.75">
      <c r="A104" s="70" t="s">
        <v>376</v>
      </c>
      <c r="B104" s="55" t="s">
        <v>365</v>
      </c>
      <c r="C104" s="52">
        <v>3125.45</v>
      </c>
      <c r="D104" s="56"/>
      <c r="E104" s="56"/>
      <c r="F104" s="52">
        <v>56073.91</v>
      </c>
      <c r="G104" s="52">
        <v>1794.10676862532</v>
      </c>
      <c r="H104" s="56"/>
    </row>
    <row r="105" spans="1:8" ht="12.75">
      <c r="A105" s="57" t="s">
        <v>377</v>
      </c>
      <c r="B105" s="55" t="s">
        <v>378</v>
      </c>
      <c r="C105" s="52">
        <v>83111.88</v>
      </c>
      <c r="D105" s="53">
        <v>584779</v>
      </c>
      <c r="E105" s="53">
        <v>584779</v>
      </c>
      <c r="F105" s="52">
        <v>346632.78</v>
      </c>
      <c r="G105" s="52">
        <v>417.067668304459</v>
      </c>
      <c r="H105" s="52">
        <v>59.2758597692462</v>
      </c>
    </row>
    <row r="106" spans="1:8" ht="12.75">
      <c r="A106" s="69" t="s">
        <v>379</v>
      </c>
      <c r="B106" s="55" t="s">
        <v>380</v>
      </c>
      <c r="C106" s="52">
        <v>1406.97</v>
      </c>
      <c r="D106" s="56"/>
      <c r="E106" s="56"/>
      <c r="F106" s="52">
        <v>226.8</v>
      </c>
      <c r="G106" s="52">
        <v>16.1197466896949</v>
      </c>
      <c r="H106" s="56"/>
    </row>
    <row r="107" spans="1:8" ht="25.5">
      <c r="A107" s="70" t="s">
        <v>381</v>
      </c>
      <c r="B107" s="55" t="s">
        <v>382</v>
      </c>
      <c r="C107" s="52">
        <v>1406.97</v>
      </c>
      <c r="D107" s="56"/>
      <c r="E107" s="56"/>
      <c r="F107" s="52">
        <v>226.8</v>
      </c>
      <c r="G107" s="52">
        <v>16.1197466896949</v>
      </c>
      <c r="H107" s="56"/>
    </row>
    <row r="108" spans="1:8" ht="12.75">
      <c r="A108" s="69" t="s">
        <v>383</v>
      </c>
      <c r="B108" s="55" t="s">
        <v>384</v>
      </c>
      <c r="C108" s="52">
        <v>81704.91</v>
      </c>
      <c r="D108" s="56"/>
      <c r="E108" s="56"/>
      <c r="F108" s="52">
        <v>346405.98</v>
      </c>
      <c r="G108" s="52">
        <v>423.972047701907</v>
      </c>
      <c r="H108" s="56"/>
    </row>
    <row r="109" spans="1:8" ht="12.75">
      <c r="A109" s="70" t="s">
        <v>385</v>
      </c>
      <c r="B109" s="55" t="s">
        <v>386</v>
      </c>
      <c r="C109" s="52">
        <v>3337.98</v>
      </c>
      <c r="D109" s="56"/>
      <c r="E109" s="56"/>
      <c r="F109" s="52">
        <v>7556.26</v>
      </c>
      <c r="G109" s="52">
        <v>226.372237101481</v>
      </c>
      <c r="H109" s="56"/>
    </row>
    <row r="110" spans="1:8" ht="12.75">
      <c r="A110" s="70" t="s">
        <v>387</v>
      </c>
      <c r="B110" s="55" t="s">
        <v>388</v>
      </c>
      <c r="C110" s="52">
        <v>78366.93</v>
      </c>
      <c r="D110" s="56"/>
      <c r="E110" s="56"/>
      <c r="F110" s="52">
        <v>338589.58</v>
      </c>
      <c r="G110" s="52">
        <v>432.056710655885</v>
      </c>
      <c r="H110" s="56"/>
    </row>
    <row r="111" spans="1:8" ht="12.75">
      <c r="A111" s="70" t="s">
        <v>389</v>
      </c>
      <c r="B111" s="55" t="s">
        <v>390</v>
      </c>
      <c r="C111" s="56"/>
      <c r="D111" s="56"/>
      <c r="E111" s="56"/>
      <c r="F111" s="52">
        <v>260.14</v>
      </c>
      <c r="G111" s="56"/>
      <c r="H111" s="56"/>
    </row>
    <row r="112" spans="1:8" ht="12.75">
      <c r="A112" s="57" t="s">
        <v>391</v>
      </c>
      <c r="B112" s="55" t="s">
        <v>392</v>
      </c>
      <c r="C112" s="52">
        <v>23289.59</v>
      </c>
      <c r="D112" s="53">
        <v>178359</v>
      </c>
      <c r="E112" s="53">
        <v>178359</v>
      </c>
      <c r="F112" s="52">
        <v>29321.82</v>
      </c>
      <c r="G112" s="52">
        <v>125.900971206449</v>
      </c>
      <c r="H112" s="52">
        <v>16.439775957479</v>
      </c>
    </row>
    <row r="113" spans="1:8" ht="12.75">
      <c r="A113" s="69" t="s">
        <v>393</v>
      </c>
      <c r="B113" s="55" t="s">
        <v>394</v>
      </c>
      <c r="C113" s="52">
        <v>23289.59</v>
      </c>
      <c r="D113" s="56"/>
      <c r="E113" s="56"/>
      <c r="F113" s="52">
        <v>29321.82</v>
      </c>
      <c r="G113" s="52">
        <v>125.900971206449</v>
      </c>
      <c r="H113" s="56"/>
    </row>
    <row r="114" spans="1:8" ht="12.75">
      <c r="A114" s="70" t="s">
        <v>395</v>
      </c>
      <c r="B114" s="55" t="s">
        <v>396</v>
      </c>
      <c r="C114" s="52">
        <v>23289.59</v>
      </c>
      <c r="D114" s="56"/>
      <c r="E114" s="56"/>
      <c r="F114" s="52">
        <v>29321.82</v>
      </c>
      <c r="G114" s="52">
        <v>125.900971206449</v>
      </c>
      <c r="H114" s="56"/>
    </row>
    <row r="115" spans="1:8" ht="12.75">
      <c r="A115" s="57" t="s">
        <v>397</v>
      </c>
      <c r="B115" s="55" t="s">
        <v>398</v>
      </c>
      <c r="C115" s="52">
        <v>151790.15</v>
      </c>
      <c r="D115" s="53">
        <v>278718</v>
      </c>
      <c r="E115" s="53">
        <v>278718</v>
      </c>
      <c r="F115" s="52">
        <v>28505.67</v>
      </c>
      <c r="G115" s="52">
        <v>18.7796573097793</v>
      </c>
      <c r="H115" s="52">
        <v>10.2274234172174</v>
      </c>
    </row>
    <row r="116" spans="1:8" ht="12.75">
      <c r="A116" s="69" t="s">
        <v>399</v>
      </c>
      <c r="B116" s="55" t="s">
        <v>400</v>
      </c>
      <c r="C116" s="52">
        <v>151790.15</v>
      </c>
      <c r="D116" s="56"/>
      <c r="E116" s="56"/>
      <c r="F116" s="52">
        <v>28505.67</v>
      </c>
      <c r="G116" s="52">
        <v>18.7796573097793</v>
      </c>
      <c r="H116" s="56"/>
    </row>
    <row r="117" spans="1:8" ht="12.75">
      <c r="A117" s="70" t="s">
        <v>401</v>
      </c>
      <c r="B117" s="55" t="s">
        <v>402</v>
      </c>
      <c r="C117" s="52">
        <v>26544.56</v>
      </c>
      <c r="D117" s="56"/>
      <c r="E117" s="56"/>
      <c r="F117" s="56"/>
      <c r="G117" s="56"/>
      <c r="H117" s="56"/>
    </row>
    <row r="118" spans="1:8" ht="12.75">
      <c r="A118" s="70" t="s">
        <v>403</v>
      </c>
      <c r="B118" s="55" t="s">
        <v>404</v>
      </c>
      <c r="C118" s="52">
        <v>125245.59</v>
      </c>
      <c r="D118" s="56"/>
      <c r="E118" s="56"/>
      <c r="F118" s="52">
        <v>28505.67</v>
      </c>
      <c r="G118" s="52">
        <v>22.7598193277703</v>
      </c>
      <c r="H118" s="56"/>
    </row>
    <row r="119" spans="1:8" ht="12.75">
      <c r="A119" s="67" t="s">
        <v>71</v>
      </c>
      <c r="B119" s="68" t="s">
        <v>405</v>
      </c>
      <c r="C119" s="48">
        <v>3645807.77</v>
      </c>
      <c r="D119" s="49">
        <v>69304522</v>
      </c>
      <c r="E119" s="49">
        <v>69304522</v>
      </c>
      <c r="F119" s="48">
        <v>20974966.25</v>
      </c>
      <c r="G119" s="48">
        <v>575.317393928315</v>
      </c>
      <c r="H119" s="48">
        <v>30.2649317024364</v>
      </c>
    </row>
    <row r="120" spans="1:8" ht="12.75">
      <c r="A120" s="57" t="s">
        <v>406</v>
      </c>
      <c r="B120" s="55" t="s">
        <v>407</v>
      </c>
      <c r="C120" s="56"/>
      <c r="D120" s="53">
        <v>79634</v>
      </c>
      <c r="E120" s="53">
        <v>79634</v>
      </c>
      <c r="F120" s="52">
        <v>31023.96</v>
      </c>
      <c r="G120" s="56"/>
      <c r="H120" s="52">
        <v>38.9581836903835</v>
      </c>
    </row>
    <row r="121" spans="1:8" ht="12.75">
      <c r="A121" s="69" t="s">
        <v>408</v>
      </c>
      <c r="B121" s="55" t="s">
        <v>409</v>
      </c>
      <c r="C121" s="56"/>
      <c r="D121" s="56"/>
      <c r="E121" s="56"/>
      <c r="F121" s="52">
        <v>31023.96</v>
      </c>
      <c r="G121" s="56"/>
      <c r="H121" s="56"/>
    </row>
    <row r="122" spans="1:8" ht="12.75">
      <c r="A122" s="70" t="s">
        <v>410</v>
      </c>
      <c r="B122" s="55" t="s">
        <v>411</v>
      </c>
      <c r="C122" s="56"/>
      <c r="D122" s="56"/>
      <c r="E122" s="56"/>
      <c r="F122" s="52">
        <v>31023.96</v>
      </c>
      <c r="G122" s="56"/>
      <c r="H122" s="56"/>
    </row>
    <row r="123" spans="1:8" ht="12.75">
      <c r="A123" s="57" t="s">
        <v>412</v>
      </c>
      <c r="B123" s="55" t="s">
        <v>413</v>
      </c>
      <c r="C123" s="52">
        <v>3171917.29</v>
      </c>
      <c r="D123" s="53">
        <v>14531499</v>
      </c>
      <c r="E123" s="53">
        <v>14531499</v>
      </c>
      <c r="F123" s="52">
        <v>4914671.1</v>
      </c>
      <c r="G123" s="52">
        <v>154.943229935229</v>
      </c>
      <c r="H123" s="52">
        <v>33.8208129801337</v>
      </c>
    </row>
    <row r="124" spans="1:8" ht="12.75">
      <c r="A124" s="69" t="s">
        <v>414</v>
      </c>
      <c r="B124" s="55" t="s">
        <v>415</v>
      </c>
      <c r="C124" s="56"/>
      <c r="D124" s="56"/>
      <c r="E124" s="56"/>
      <c r="F124" s="52">
        <v>201075.05</v>
      </c>
      <c r="G124" s="56"/>
      <c r="H124" s="56"/>
    </row>
    <row r="125" spans="1:8" ht="12.75">
      <c r="A125" s="70" t="s">
        <v>416</v>
      </c>
      <c r="B125" s="55" t="s">
        <v>417</v>
      </c>
      <c r="C125" s="56"/>
      <c r="D125" s="56"/>
      <c r="E125" s="56"/>
      <c r="F125" s="52">
        <v>201075.05</v>
      </c>
      <c r="G125" s="56"/>
      <c r="H125" s="56"/>
    </row>
    <row r="126" spans="1:8" ht="12.75">
      <c r="A126" s="69" t="s">
        <v>418</v>
      </c>
      <c r="B126" s="55" t="s">
        <v>419</v>
      </c>
      <c r="C126" s="52">
        <v>3062336.95</v>
      </c>
      <c r="D126" s="56"/>
      <c r="E126" s="56"/>
      <c r="F126" s="52">
        <v>3503237.24</v>
      </c>
      <c r="G126" s="52">
        <v>114.397510698488</v>
      </c>
      <c r="H126" s="56"/>
    </row>
    <row r="127" spans="1:8" ht="12.75">
      <c r="A127" s="70" t="s">
        <v>420</v>
      </c>
      <c r="B127" s="55" t="s">
        <v>421</v>
      </c>
      <c r="C127" s="52">
        <v>291267.27</v>
      </c>
      <c r="D127" s="56"/>
      <c r="E127" s="56"/>
      <c r="F127" s="52">
        <v>65766.39</v>
      </c>
      <c r="G127" s="52">
        <v>22.5793958929886</v>
      </c>
      <c r="H127" s="56"/>
    </row>
    <row r="128" spans="1:8" ht="12.75">
      <c r="A128" s="70" t="s">
        <v>422</v>
      </c>
      <c r="B128" s="55" t="s">
        <v>423</v>
      </c>
      <c r="C128" s="52">
        <v>658.01</v>
      </c>
      <c r="D128" s="56"/>
      <c r="E128" s="56"/>
      <c r="F128" s="52">
        <v>22579.01</v>
      </c>
      <c r="G128" s="52">
        <v>3431.40833725931</v>
      </c>
      <c r="H128" s="56"/>
    </row>
    <row r="129" spans="1:8" ht="12.75">
      <c r="A129" s="70" t="s">
        <v>424</v>
      </c>
      <c r="B129" s="55" t="s">
        <v>425</v>
      </c>
      <c r="C129" s="52">
        <v>1956.5</v>
      </c>
      <c r="D129" s="56"/>
      <c r="E129" s="56"/>
      <c r="F129" s="52">
        <v>18889.78</v>
      </c>
      <c r="G129" s="52">
        <v>965.488372093023</v>
      </c>
      <c r="H129" s="56"/>
    </row>
    <row r="130" spans="1:8" ht="12.75">
      <c r="A130" s="70" t="s">
        <v>426</v>
      </c>
      <c r="B130" s="55" t="s">
        <v>427</v>
      </c>
      <c r="C130" s="52">
        <v>2644676.56</v>
      </c>
      <c r="D130" s="56"/>
      <c r="E130" s="56"/>
      <c r="F130" s="52">
        <v>3138739.31</v>
      </c>
      <c r="G130" s="52">
        <v>118.681405411632</v>
      </c>
      <c r="H130" s="56"/>
    </row>
    <row r="131" spans="1:8" ht="12.75">
      <c r="A131" s="70" t="s">
        <v>428</v>
      </c>
      <c r="B131" s="55" t="s">
        <v>284</v>
      </c>
      <c r="C131" s="52">
        <v>123778.61</v>
      </c>
      <c r="D131" s="56"/>
      <c r="E131" s="56"/>
      <c r="F131" s="52">
        <v>257262.75</v>
      </c>
      <c r="G131" s="52">
        <v>207.841039740227</v>
      </c>
      <c r="H131" s="56"/>
    </row>
    <row r="132" spans="1:8" ht="12.75">
      <c r="A132" s="69" t="s">
        <v>429</v>
      </c>
      <c r="B132" s="55" t="s">
        <v>430</v>
      </c>
      <c r="C132" s="52">
        <v>37700.32</v>
      </c>
      <c r="D132" s="56"/>
      <c r="E132" s="56"/>
      <c r="F132" s="52">
        <v>29550.1</v>
      </c>
      <c r="G132" s="52">
        <v>78.3815628090159</v>
      </c>
      <c r="H132" s="56"/>
    </row>
    <row r="133" spans="1:8" ht="12.75">
      <c r="A133" s="70" t="s">
        <v>431</v>
      </c>
      <c r="B133" s="55" t="s">
        <v>288</v>
      </c>
      <c r="C133" s="52">
        <v>37700.32</v>
      </c>
      <c r="D133" s="56"/>
      <c r="E133" s="56"/>
      <c r="F133" s="52">
        <v>29550.1</v>
      </c>
      <c r="G133" s="52">
        <v>78.3815628090159</v>
      </c>
      <c r="H133" s="56"/>
    </row>
    <row r="134" spans="1:8" ht="12.75">
      <c r="A134" s="69" t="s">
        <v>432</v>
      </c>
      <c r="B134" s="55" t="s">
        <v>433</v>
      </c>
      <c r="C134" s="52">
        <v>242.89</v>
      </c>
      <c r="D134" s="56"/>
      <c r="E134" s="56"/>
      <c r="F134" s="56"/>
      <c r="G134" s="56"/>
      <c r="H134" s="56"/>
    </row>
    <row r="135" spans="1:8" ht="12.75">
      <c r="A135" s="70" t="s">
        <v>434</v>
      </c>
      <c r="B135" s="55" t="s">
        <v>435</v>
      </c>
      <c r="C135" s="52">
        <v>242.89</v>
      </c>
      <c r="D135" s="56"/>
      <c r="E135" s="56"/>
      <c r="F135" s="56"/>
      <c r="G135" s="56"/>
      <c r="H135" s="56"/>
    </row>
    <row r="136" spans="1:8" ht="12.75">
      <c r="A136" s="69" t="s">
        <v>436</v>
      </c>
      <c r="B136" s="55" t="s">
        <v>437</v>
      </c>
      <c r="C136" s="52">
        <v>71637.13</v>
      </c>
      <c r="D136" s="56"/>
      <c r="E136" s="56"/>
      <c r="F136" s="52">
        <v>1180808.71</v>
      </c>
      <c r="G136" s="52">
        <v>1648.31939805517</v>
      </c>
      <c r="H136" s="56"/>
    </row>
    <row r="137" spans="1:8" ht="12.75">
      <c r="A137" s="70" t="s">
        <v>438</v>
      </c>
      <c r="B137" s="55" t="s">
        <v>439</v>
      </c>
      <c r="C137" s="52">
        <v>71637.13</v>
      </c>
      <c r="D137" s="56"/>
      <c r="E137" s="56"/>
      <c r="F137" s="52">
        <v>1180808.71</v>
      </c>
      <c r="G137" s="52">
        <v>1648.31939805517</v>
      </c>
      <c r="H137" s="56"/>
    </row>
    <row r="138" spans="1:8" ht="12.75">
      <c r="A138" s="57" t="s">
        <v>440</v>
      </c>
      <c r="B138" s="55" t="s">
        <v>441</v>
      </c>
      <c r="C138" s="52">
        <v>473890.48</v>
      </c>
      <c r="D138" s="53">
        <v>54693389</v>
      </c>
      <c r="E138" s="53">
        <v>54693389</v>
      </c>
      <c r="F138" s="52">
        <v>16029271.19</v>
      </c>
      <c r="G138" s="52">
        <v>3382.48432211595</v>
      </c>
      <c r="H138" s="52">
        <v>29.3075113520576</v>
      </c>
    </row>
    <row r="139" spans="1:8" ht="12.75">
      <c r="A139" s="69" t="s">
        <v>442</v>
      </c>
      <c r="B139" s="55" t="s">
        <v>443</v>
      </c>
      <c r="C139" s="52">
        <v>473890.48</v>
      </c>
      <c r="D139" s="56"/>
      <c r="E139" s="56"/>
      <c r="F139" s="52">
        <v>16029271.19</v>
      </c>
      <c r="G139" s="52">
        <v>3382.48432211595</v>
      </c>
      <c r="H139" s="56"/>
    </row>
    <row r="140" spans="1:8" ht="12.75">
      <c r="A140" s="70" t="s">
        <v>444</v>
      </c>
      <c r="B140" s="55" t="s">
        <v>443</v>
      </c>
      <c r="C140" s="52">
        <v>473890.48</v>
      </c>
      <c r="D140" s="53"/>
      <c r="E140" s="53"/>
      <c r="F140" s="52">
        <v>16029271.19</v>
      </c>
      <c r="G140" s="52">
        <v>3382.48432211595</v>
      </c>
      <c r="H140" s="52"/>
    </row>
  </sheetData>
  <sheetProtection/>
  <mergeCells count="5">
    <mergeCell ref="A9:B9"/>
    <mergeCell ref="A8:B8"/>
    <mergeCell ref="A6:H6"/>
    <mergeCell ref="A4:H4"/>
    <mergeCell ref="A2:H2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ignoredErrors>
    <ignoredError sqref="F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zoomScalePageLayoutView="0" workbookViewId="0" topLeftCell="A4">
      <selection activeCell="A6" sqref="A6:H6"/>
    </sheetView>
  </sheetViews>
  <sheetFormatPr defaultColWidth="9.140625" defaultRowHeight="12.75"/>
  <cols>
    <col min="1" max="1" width="19.00390625" style="8" customWidth="1"/>
    <col min="2" max="2" width="57.57421875" style="11" customWidth="1"/>
    <col min="3" max="3" width="16.421875" style="15" customWidth="1"/>
    <col min="4" max="5" width="17.7109375" style="17" bestFit="1" customWidth="1"/>
    <col min="6" max="6" width="15.7109375" style="15" customWidth="1"/>
    <col min="7" max="8" width="11.7109375" style="15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 customHeight="1">
      <c r="A6" s="184" t="s">
        <v>445</v>
      </c>
      <c r="B6" s="184"/>
      <c r="C6" s="184"/>
      <c r="D6" s="184"/>
      <c r="E6" s="184"/>
      <c r="F6" s="184"/>
      <c r="G6" s="184"/>
      <c r="H6" s="184"/>
      <c r="I6" s="45"/>
      <c r="J6" s="45"/>
      <c r="K6" s="45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55.5">
      <c r="A8" s="183" t="s">
        <v>233</v>
      </c>
      <c r="B8" s="183"/>
      <c r="C8" s="21" t="str">
        <f aca="true" t="shared" si="0" ref="C8:H8">UPPER(C10)</f>
        <v>OSTVARENJE/IZVRŠENJE 
01.2022. - 06.2022.</v>
      </c>
      <c r="D8" s="21" t="str">
        <f t="shared" si="0"/>
        <v>IZVORNI PLAN ILI REBALANS 
2023.</v>
      </c>
      <c r="E8" s="21" t="str">
        <f t="shared" si="0"/>
        <v>TEKUĆI PLAN 
2023.</v>
      </c>
      <c r="F8" s="21" t="str">
        <f t="shared" si="0"/>
        <v>OSTVARENJE/IZVRŠENJE 
01.2023. - 06.2023.</v>
      </c>
      <c r="G8" s="21" t="str">
        <f t="shared" si="0"/>
        <v>INDEKS
(5)/(2)</v>
      </c>
      <c r="H8" s="21" t="str">
        <f t="shared" si="0"/>
        <v>INDEKS
(5)/(4)</v>
      </c>
    </row>
    <row r="9" spans="1:12" s="10" customFormat="1" ht="12.75" customHeight="1">
      <c r="A9" s="182">
        <v>1</v>
      </c>
      <c r="B9" s="182"/>
      <c r="C9" s="22">
        <v>2</v>
      </c>
      <c r="D9" s="22">
        <v>3</v>
      </c>
      <c r="E9" s="22">
        <v>4.33333333333333</v>
      </c>
      <c r="F9" s="22">
        <v>5.08333333333333</v>
      </c>
      <c r="G9" s="22">
        <v>6</v>
      </c>
      <c r="H9" s="22">
        <v>7</v>
      </c>
      <c r="I9" s="12"/>
      <c r="J9" s="12"/>
      <c r="K9" s="12"/>
      <c r="L9" s="12"/>
    </row>
    <row r="10" spans="1:15" ht="49.5" hidden="1">
      <c r="A10" s="74" t="s">
        <v>190</v>
      </c>
      <c r="B10" s="74" t="s">
        <v>190</v>
      </c>
      <c r="C10" s="75" t="s">
        <v>237</v>
      </c>
      <c r="D10" s="75" t="s">
        <v>238</v>
      </c>
      <c r="E10" s="75" t="s">
        <v>239</v>
      </c>
      <c r="F10" s="75" t="s">
        <v>240</v>
      </c>
      <c r="G10" s="75" t="s">
        <v>241</v>
      </c>
      <c r="H10" s="75" t="s">
        <v>242</v>
      </c>
      <c r="I10" s="13"/>
      <c r="J10" s="13"/>
      <c r="K10" s="13"/>
      <c r="L10" s="13"/>
      <c r="M10" s="76"/>
      <c r="N10" s="76"/>
      <c r="O10" s="76"/>
    </row>
    <row r="11" spans="1:15" ht="12.75" hidden="1">
      <c r="A11" s="26" t="s">
        <v>211</v>
      </c>
      <c r="B11" s="26" t="s">
        <v>190</v>
      </c>
      <c r="C11" s="28" t="s">
        <v>208</v>
      </c>
      <c r="D11" s="28" t="s">
        <v>208</v>
      </c>
      <c r="E11" s="28" t="s">
        <v>208</v>
      </c>
      <c r="F11" s="28" t="s">
        <v>208</v>
      </c>
      <c r="G11" s="28" t="s">
        <v>190</v>
      </c>
      <c r="H11" s="28" t="s">
        <v>190</v>
      </c>
      <c r="I11" s="23"/>
      <c r="J11" s="23"/>
      <c r="K11" s="23"/>
      <c r="L11" s="23"/>
      <c r="M11" s="24"/>
      <c r="N11" s="24"/>
      <c r="O11" s="24"/>
    </row>
    <row r="12" spans="1:15" ht="12.75">
      <c r="A12" s="78" t="s">
        <v>212</v>
      </c>
      <c r="B12" s="78" t="s">
        <v>190</v>
      </c>
      <c r="C12" s="79">
        <f>C13+C16+C18+C20+C25+C27</f>
        <v>208303091.17999998</v>
      </c>
      <c r="D12" s="79">
        <f>D13+D16+D18+D20+D25+D27</f>
        <v>466687284</v>
      </c>
      <c r="E12" s="79">
        <f>E13+E16+E18+E20+E25+E27</f>
        <v>466687284</v>
      </c>
      <c r="F12" s="79">
        <f>F13+F16+F18+F20+F25+F27</f>
        <v>232908308.64000002</v>
      </c>
      <c r="G12" s="79">
        <f>F12/C12*100</f>
        <v>111.81221907011358</v>
      </c>
      <c r="H12" s="79">
        <f>F12/E12*100</f>
        <v>49.90671840118104</v>
      </c>
      <c r="I12" s="34"/>
      <c r="J12" s="34"/>
      <c r="K12" s="34"/>
      <c r="L12" s="34"/>
      <c r="M12" s="35"/>
      <c r="N12" s="35"/>
      <c r="O12" s="35"/>
    </row>
    <row r="13" spans="1:15" ht="12.75">
      <c r="A13" s="46" t="s">
        <v>188</v>
      </c>
      <c r="B13" s="47" t="s">
        <v>446</v>
      </c>
      <c r="C13" s="48">
        <f>SUM(C14+C15)</f>
        <v>18991727.26</v>
      </c>
      <c r="D13" s="48">
        <f>SUM(D14+D15)</f>
        <v>5575678</v>
      </c>
      <c r="E13" s="48">
        <f>SUM(E14+E15)</f>
        <v>5575678</v>
      </c>
      <c r="F13" s="48">
        <f>SUM(F14+F15)</f>
        <v>910061.31</v>
      </c>
      <c r="G13" s="48">
        <f>F13/C13*100</f>
        <v>4.791882789496209</v>
      </c>
      <c r="H13" s="48">
        <f>F13/E13*100</f>
        <v>16.32198469854249</v>
      </c>
      <c r="I13" s="34"/>
      <c r="J13" s="34"/>
      <c r="K13" s="34"/>
      <c r="L13" s="34"/>
      <c r="M13" s="35"/>
      <c r="N13" s="35"/>
      <c r="O13" s="35"/>
    </row>
    <row r="14" spans="1:15" ht="12.75">
      <c r="A14" s="50" t="s">
        <v>154</v>
      </c>
      <c r="B14" s="51" t="s">
        <v>446</v>
      </c>
      <c r="C14" s="52">
        <v>18991727.26</v>
      </c>
      <c r="D14" s="53">
        <v>5541177</v>
      </c>
      <c r="E14" s="53">
        <v>5541177</v>
      </c>
      <c r="F14" s="52">
        <v>908599.31</v>
      </c>
      <c r="G14" s="52">
        <f>F14/C14*100</f>
        <v>4.784184700849584</v>
      </c>
      <c r="H14" s="52">
        <f>F14/E14*100</f>
        <v>16.39722589623107</v>
      </c>
      <c r="I14" s="37"/>
      <c r="J14" s="37"/>
      <c r="K14" s="37"/>
      <c r="L14" s="37"/>
      <c r="M14" s="37"/>
      <c r="N14" s="37"/>
      <c r="O14" s="37"/>
    </row>
    <row r="15" spans="1:15" ht="12.75">
      <c r="A15" s="50" t="s">
        <v>150</v>
      </c>
      <c r="B15" s="51" t="s">
        <v>464</v>
      </c>
      <c r="C15" s="52"/>
      <c r="D15" s="53">
        <v>34501</v>
      </c>
      <c r="E15" s="53">
        <v>34501</v>
      </c>
      <c r="F15" s="52">
        <v>1462</v>
      </c>
      <c r="G15" s="52"/>
      <c r="H15" s="52">
        <f>F15/E15*100</f>
        <v>4.237558331642561</v>
      </c>
      <c r="I15" s="37"/>
      <c r="J15" s="37"/>
      <c r="K15" s="37"/>
      <c r="L15" s="37"/>
      <c r="M15" s="37"/>
      <c r="N15" s="37"/>
      <c r="O15" s="37"/>
    </row>
    <row r="16" spans="1:15" ht="12.75">
      <c r="A16" s="46" t="s">
        <v>66</v>
      </c>
      <c r="B16" s="47" t="s">
        <v>447</v>
      </c>
      <c r="C16" s="48">
        <v>4807851.52</v>
      </c>
      <c r="D16" s="49">
        <v>10620000</v>
      </c>
      <c r="E16" s="49">
        <v>10620000</v>
      </c>
      <c r="F16" s="48">
        <v>6158485.18</v>
      </c>
      <c r="G16" s="48">
        <v>128.09224982056</v>
      </c>
      <c r="H16" s="48">
        <v>57.9895026365348</v>
      </c>
      <c r="I16" s="35"/>
      <c r="J16" s="35"/>
      <c r="K16" s="35"/>
      <c r="L16" s="35"/>
      <c r="M16" s="35"/>
      <c r="N16" s="35"/>
      <c r="O16" s="35"/>
    </row>
    <row r="17" spans="1:15" ht="12.75">
      <c r="A17" s="50" t="s">
        <v>296</v>
      </c>
      <c r="B17" s="51" t="s">
        <v>447</v>
      </c>
      <c r="C17" s="52">
        <v>4807851.52</v>
      </c>
      <c r="D17" s="53">
        <v>10620000</v>
      </c>
      <c r="E17" s="53">
        <v>10620000</v>
      </c>
      <c r="F17" s="52">
        <v>6158485.18</v>
      </c>
      <c r="G17" s="52">
        <v>128.09224982056</v>
      </c>
      <c r="H17" s="52">
        <v>57.9895026365348</v>
      </c>
      <c r="I17" s="37"/>
      <c r="J17" s="37"/>
      <c r="K17" s="37"/>
      <c r="L17" s="37"/>
      <c r="M17" s="37"/>
      <c r="N17" s="37"/>
      <c r="O17" s="37"/>
    </row>
    <row r="18" spans="1:15" ht="12.75">
      <c r="A18" s="46" t="s">
        <v>71</v>
      </c>
      <c r="B18" s="47" t="s">
        <v>448</v>
      </c>
      <c r="C18" s="48">
        <v>183153240.06</v>
      </c>
      <c r="D18" s="49">
        <v>393765269</v>
      </c>
      <c r="E18" s="49">
        <v>393765269</v>
      </c>
      <c r="F18" s="48">
        <v>209404873.09</v>
      </c>
      <c r="G18" s="48">
        <v>114.333152403638</v>
      </c>
      <c r="H18" s="48">
        <v>53.1801277501699</v>
      </c>
      <c r="I18" s="35"/>
      <c r="J18" s="35"/>
      <c r="K18" s="35"/>
      <c r="L18" s="35"/>
      <c r="M18" s="35"/>
      <c r="N18" s="35"/>
      <c r="O18" s="35"/>
    </row>
    <row r="19" spans="1:15" ht="12.75">
      <c r="A19" s="50" t="s">
        <v>449</v>
      </c>
      <c r="B19" s="51" t="s">
        <v>450</v>
      </c>
      <c r="C19" s="52">
        <v>183153240.06</v>
      </c>
      <c r="D19" s="53">
        <v>393765269</v>
      </c>
      <c r="E19" s="53">
        <v>393765269</v>
      </c>
      <c r="F19" s="52">
        <v>209404873.09</v>
      </c>
      <c r="G19" s="52">
        <v>114.333152403638</v>
      </c>
      <c r="H19" s="52">
        <v>53.1801277501699</v>
      </c>
      <c r="I19" s="37"/>
      <c r="J19" s="37"/>
      <c r="K19" s="37"/>
      <c r="L19" s="37"/>
      <c r="M19" s="37"/>
      <c r="N19" s="37"/>
      <c r="O19" s="37"/>
    </row>
    <row r="20" spans="1:15" ht="12.75">
      <c r="A20" s="46" t="s">
        <v>152</v>
      </c>
      <c r="B20" s="47" t="s">
        <v>451</v>
      </c>
      <c r="C20" s="48">
        <v>1320734.14</v>
      </c>
      <c r="D20" s="49">
        <v>56188146</v>
      </c>
      <c r="E20" s="49">
        <v>56188146</v>
      </c>
      <c r="F20" s="48">
        <f>SUM(F21:F24)</f>
        <v>16388311.149999999</v>
      </c>
      <c r="G20" s="48">
        <f>F20/C20*100</f>
        <v>1240.8486048524496</v>
      </c>
      <c r="H20" s="48">
        <f>F20/E20*100</f>
        <v>29.16684802164499</v>
      </c>
      <c r="I20" s="35"/>
      <c r="J20" s="35"/>
      <c r="K20" s="35"/>
      <c r="L20" s="35"/>
      <c r="M20" s="35"/>
      <c r="N20" s="35"/>
      <c r="O20" s="35"/>
    </row>
    <row r="21" spans="1:15" ht="12.75">
      <c r="A21" s="50" t="s">
        <v>452</v>
      </c>
      <c r="B21" s="51" t="s">
        <v>453</v>
      </c>
      <c r="C21" s="52">
        <v>1320734.14</v>
      </c>
      <c r="D21" s="53">
        <v>1742471</v>
      </c>
      <c r="E21" s="53">
        <v>1742471</v>
      </c>
      <c r="F21" s="52">
        <v>698418.01</v>
      </c>
      <c r="G21" s="52">
        <v>52.8810446287093</v>
      </c>
      <c r="H21" s="52">
        <v>40.0820449809495</v>
      </c>
      <c r="I21" s="37"/>
      <c r="J21" s="37"/>
      <c r="K21" s="37"/>
      <c r="L21" s="37"/>
      <c r="M21" s="37"/>
      <c r="N21" s="37"/>
      <c r="O21" s="37"/>
    </row>
    <row r="22" spans="1:15" ht="12.75">
      <c r="A22" s="50" t="s">
        <v>454</v>
      </c>
      <c r="B22" s="51" t="s">
        <v>455</v>
      </c>
      <c r="C22" s="52"/>
      <c r="D22" s="53">
        <v>195506</v>
      </c>
      <c r="E22" s="53">
        <v>195506</v>
      </c>
      <c r="F22" s="52">
        <v>8284.85</v>
      </c>
      <c r="G22" s="52"/>
      <c r="H22" s="52">
        <v>4.23764488046403</v>
      </c>
      <c r="I22" s="37"/>
      <c r="J22" s="37"/>
      <c r="K22" s="37"/>
      <c r="L22" s="37"/>
      <c r="M22" s="37"/>
      <c r="N22" s="37"/>
      <c r="O22" s="37"/>
    </row>
    <row r="23" spans="1:15" ht="12.75">
      <c r="A23" s="50" t="s">
        <v>456</v>
      </c>
      <c r="B23" s="51" t="s">
        <v>457</v>
      </c>
      <c r="C23" s="52"/>
      <c r="D23" s="53">
        <v>17471008</v>
      </c>
      <c r="E23" s="53">
        <v>17471008</v>
      </c>
      <c r="F23" s="52">
        <f>15476762.86+204845.43</f>
        <v>15681608.29</v>
      </c>
      <c r="G23" s="52"/>
      <c r="H23" s="52">
        <f>F23/E23*100</f>
        <v>89.75789084407722</v>
      </c>
      <c r="I23" s="37"/>
      <c r="J23" s="37"/>
      <c r="K23" s="37"/>
      <c r="L23" s="37"/>
      <c r="M23" s="37"/>
      <c r="N23" s="37"/>
      <c r="O23" s="37"/>
    </row>
    <row r="24" spans="1:15" ht="12.75">
      <c r="A24" s="50" t="s">
        <v>458</v>
      </c>
      <c r="B24" s="51" t="s">
        <v>459</v>
      </c>
      <c r="C24" s="52"/>
      <c r="D24" s="53">
        <v>36779161</v>
      </c>
      <c r="E24" s="53">
        <v>36779161</v>
      </c>
      <c r="F24" s="52"/>
      <c r="G24" s="52"/>
      <c r="H24" s="52"/>
      <c r="I24" s="37"/>
      <c r="J24" s="37"/>
      <c r="K24" s="37"/>
      <c r="L24" s="37"/>
      <c r="M24" s="37"/>
      <c r="N24" s="37"/>
      <c r="O24" s="37"/>
    </row>
    <row r="25" spans="1:15" ht="12.75">
      <c r="A25" s="46" t="s">
        <v>157</v>
      </c>
      <c r="B25" s="47" t="s">
        <v>460</v>
      </c>
      <c r="C25" s="48">
        <v>26270.07</v>
      </c>
      <c r="D25" s="49">
        <v>514301</v>
      </c>
      <c r="E25" s="49">
        <v>514301</v>
      </c>
      <c r="F25" s="48">
        <v>36283.54</v>
      </c>
      <c r="G25" s="48">
        <v>138.117408899177</v>
      </c>
      <c r="H25" s="48">
        <v>7.05492308978594</v>
      </c>
      <c r="I25" s="35"/>
      <c r="J25" s="35"/>
      <c r="K25" s="35"/>
      <c r="L25" s="35"/>
      <c r="M25" s="35"/>
      <c r="N25" s="35"/>
      <c r="O25" s="35"/>
    </row>
    <row r="26" spans="1:15" ht="12.75">
      <c r="A26" s="50" t="s">
        <v>461</v>
      </c>
      <c r="B26" s="51" t="s">
        <v>460</v>
      </c>
      <c r="C26" s="52">
        <v>26270.07</v>
      </c>
      <c r="D26" s="53">
        <v>514301</v>
      </c>
      <c r="E26" s="53">
        <v>514301</v>
      </c>
      <c r="F26" s="52">
        <v>36283.54</v>
      </c>
      <c r="G26" s="52">
        <v>138.117408899177</v>
      </c>
      <c r="H26" s="52">
        <v>7.05492308978594</v>
      </c>
      <c r="I26" s="37"/>
      <c r="J26" s="37"/>
      <c r="K26" s="37"/>
      <c r="L26" s="37"/>
      <c r="M26" s="37"/>
      <c r="N26" s="37"/>
      <c r="O26" s="37"/>
    </row>
    <row r="27" spans="1:15" ht="12.75">
      <c r="A27" s="46" t="s">
        <v>153</v>
      </c>
      <c r="B27" s="47" t="s">
        <v>462</v>
      </c>
      <c r="C27" s="48">
        <v>3268.13</v>
      </c>
      <c r="D27" s="49">
        <v>23890</v>
      </c>
      <c r="E27" s="49">
        <v>23890</v>
      </c>
      <c r="F27" s="48">
        <v>10294.37</v>
      </c>
      <c r="G27" s="48">
        <v>314.992671650149</v>
      </c>
      <c r="H27" s="48">
        <v>43.0907074089577</v>
      </c>
      <c r="I27" s="35"/>
      <c r="J27" s="35"/>
      <c r="K27" s="35"/>
      <c r="L27" s="35"/>
      <c r="M27" s="35"/>
      <c r="N27" s="35"/>
      <c r="O27" s="35"/>
    </row>
    <row r="28" spans="1:15" ht="12.75">
      <c r="A28" s="50" t="s">
        <v>463</v>
      </c>
      <c r="B28" s="51" t="s">
        <v>462</v>
      </c>
      <c r="C28" s="52">
        <v>3268.13</v>
      </c>
      <c r="D28" s="53">
        <v>23890</v>
      </c>
      <c r="E28" s="53">
        <v>23890</v>
      </c>
      <c r="F28" s="52">
        <v>10294.37</v>
      </c>
      <c r="G28" s="52">
        <v>314.992671650149</v>
      </c>
      <c r="H28" s="52">
        <v>43.0907074089577</v>
      </c>
      <c r="I28" s="37"/>
      <c r="J28" s="37"/>
      <c r="K28" s="37"/>
      <c r="L28" s="37"/>
      <c r="M28" s="37"/>
      <c r="N28" s="37"/>
      <c r="O28" s="37"/>
    </row>
    <row r="29" spans="1:15" ht="12.75">
      <c r="A29" s="78" t="s">
        <v>162</v>
      </c>
      <c r="B29" s="78" t="s">
        <v>190</v>
      </c>
      <c r="C29" s="79">
        <v>206136921.63</v>
      </c>
      <c r="D29" s="80">
        <v>472557240</v>
      </c>
      <c r="E29" s="80">
        <v>472557240</v>
      </c>
      <c r="F29" s="79">
        <v>233483149.99</v>
      </c>
      <c r="G29" s="79">
        <v>113.266050615175</v>
      </c>
      <c r="H29" s="79">
        <v>49.4084377989849</v>
      </c>
      <c r="I29" s="77"/>
      <c r="J29" s="77"/>
      <c r="K29" s="77"/>
      <c r="L29" s="77"/>
      <c r="M29" s="77"/>
      <c r="N29" s="77"/>
      <c r="O29" s="77"/>
    </row>
    <row r="30" spans="1:15" ht="12.75">
      <c r="A30" s="46" t="s">
        <v>188</v>
      </c>
      <c r="B30" s="47" t="s">
        <v>446</v>
      </c>
      <c r="C30" s="48">
        <v>18991727.26</v>
      </c>
      <c r="D30" s="49">
        <v>5575678</v>
      </c>
      <c r="E30" s="49">
        <v>5575678</v>
      </c>
      <c r="F30" s="48">
        <v>910061.31</v>
      </c>
      <c r="G30" s="48">
        <v>4.79188278949621</v>
      </c>
      <c r="H30" s="48">
        <v>16.3219846985425</v>
      </c>
      <c r="I30" s="35"/>
      <c r="J30" s="35"/>
      <c r="K30" s="35"/>
      <c r="L30" s="35"/>
      <c r="M30" s="35"/>
      <c r="N30" s="35"/>
      <c r="O30" s="35"/>
    </row>
    <row r="31" spans="1:15" ht="12.75">
      <c r="A31" s="50" t="s">
        <v>154</v>
      </c>
      <c r="B31" s="51" t="s">
        <v>446</v>
      </c>
      <c r="C31" s="52">
        <v>18991727.26</v>
      </c>
      <c r="D31" s="53">
        <v>5541177</v>
      </c>
      <c r="E31" s="53">
        <v>5541177</v>
      </c>
      <c r="F31" s="52">
        <v>908599.31</v>
      </c>
      <c r="G31" s="52">
        <v>4.78418470084958</v>
      </c>
      <c r="H31" s="52">
        <v>16.3972258962311</v>
      </c>
      <c r="I31" s="37"/>
      <c r="J31" s="37"/>
      <c r="K31" s="37"/>
      <c r="L31" s="37"/>
      <c r="M31" s="37"/>
      <c r="N31" s="37"/>
      <c r="O31" s="37"/>
    </row>
    <row r="32" spans="1:15" ht="12.75">
      <c r="A32" s="50" t="s">
        <v>150</v>
      </c>
      <c r="B32" s="51" t="s">
        <v>464</v>
      </c>
      <c r="C32" s="52"/>
      <c r="D32" s="53">
        <v>34501</v>
      </c>
      <c r="E32" s="53">
        <v>34501</v>
      </c>
      <c r="F32" s="52">
        <v>1462</v>
      </c>
      <c r="G32" s="52"/>
      <c r="H32" s="52">
        <v>4.23755833164256</v>
      </c>
      <c r="I32" s="37"/>
      <c r="J32" s="37"/>
      <c r="K32" s="37"/>
      <c r="L32" s="37"/>
      <c r="M32" s="37"/>
      <c r="N32" s="37"/>
      <c r="O32" s="37"/>
    </row>
    <row r="33" spans="1:15" ht="12.75">
      <c r="A33" s="46" t="s">
        <v>66</v>
      </c>
      <c r="B33" s="47" t="s">
        <v>447</v>
      </c>
      <c r="C33" s="48">
        <v>3502570.42</v>
      </c>
      <c r="D33" s="49">
        <v>14975298</v>
      </c>
      <c r="E33" s="49">
        <v>14975298</v>
      </c>
      <c r="F33" s="48">
        <v>6596932.92</v>
      </c>
      <c r="G33" s="48">
        <v>188.345475720657</v>
      </c>
      <c r="H33" s="48">
        <v>44.0520977946482</v>
      </c>
      <c r="I33" s="35"/>
      <c r="J33" s="35"/>
      <c r="K33" s="35"/>
      <c r="L33" s="35"/>
      <c r="M33" s="35"/>
      <c r="N33" s="35"/>
      <c r="O33" s="35"/>
    </row>
    <row r="34" spans="1:15" ht="12.75">
      <c r="A34" s="50" t="s">
        <v>296</v>
      </c>
      <c r="B34" s="51" t="s">
        <v>447</v>
      </c>
      <c r="C34" s="52">
        <v>3502570.42</v>
      </c>
      <c r="D34" s="53">
        <v>14975298</v>
      </c>
      <c r="E34" s="53">
        <v>14975298</v>
      </c>
      <c r="F34" s="52">
        <v>6596932.92</v>
      </c>
      <c r="G34" s="52">
        <v>188.345475720657</v>
      </c>
      <c r="H34" s="52">
        <v>44.0520977946482</v>
      </c>
      <c r="I34" s="37"/>
      <c r="J34" s="37"/>
      <c r="K34" s="37"/>
      <c r="L34" s="37"/>
      <c r="M34" s="37"/>
      <c r="N34" s="37"/>
      <c r="O34" s="37"/>
    </row>
    <row r="35" spans="1:15" ht="12.75">
      <c r="A35" s="46" t="s">
        <v>71</v>
      </c>
      <c r="B35" s="47" t="s">
        <v>448</v>
      </c>
      <c r="C35" s="48">
        <v>181788936.94</v>
      </c>
      <c r="D35" s="49">
        <v>394565736</v>
      </c>
      <c r="E35" s="49">
        <v>394565736</v>
      </c>
      <c r="F35" s="48">
        <v>209022480.05</v>
      </c>
      <c r="G35" s="48">
        <v>114.980858334074</v>
      </c>
      <c r="H35" s="48">
        <v>52.9753247631214</v>
      </c>
      <c r="I35" s="35"/>
      <c r="J35" s="35"/>
      <c r="K35" s="35"/>
      <c r="L35" s="35"/>
      <c r="M35" s="35"/>
      <c r="N35" s="35"/>
      <c r="O35" s="35"/>
    </row>
    <row r="36" spans="1:15" ht="12.75">
      <c r="A36" s="50" t="s">
        <v>449</v>
      </c>
      <c r="B36" s="51" t="s">
        <v>450</v>
      </c>
      <c r="C36" s="52">
        <v>181788936.94</v>
      </c>
      <c r="D36" s="53">
        <v>394565736</v>
      </c>
      <c r="E36" s="53">
        <v>394565736</v>
      </c>
      <c r="F36" s="52">
        <v>209022480.05</v>
      </c>
      <c r="G36" s="52">
        <v>114.980858334074</v>
      </c>
      <c r="H36" s="52">
        <v>52.9753247631214</v>
      </c>
      <c r="I36" s="37"/>
      <c r="J36" s="37"/>
      <c r="K36" s="37"/>
      <c r="L36" s="37"/>
      <c r="M36" s="37"/>
      <c r="N36" s="37"/>
      <c r="O36" s="37"/>
    </row>
    <row r="37" spans="1:15" ht="12.75">
      <c r="A37" s="46" t="s">
        <v>152</v>
      </c>
      <c r="B37" s="47" t="s">
        <v>451</v>
      </c>
      <c r="C37" s="48">
        <v>1676962.47</v>
      </c>
      <c r="D37" s="49">
        <v>56371446</v>
      </c>
      <c r="E37" s="49">
        <v>56371446</v>
      </c>
      <c r="F37" s="48">
        <v>16327894.79</v>
      </c>
      <c r="G37" s="48">
        <v>973.658926904906</v>
      </c>
      <c r="H37" s="48">
        <v>28.964832284061</v>
      </c>
      <c r="I37" s="35"/>
      <c r="J37" s="35"/>
      <c r="K37" s="35"/>
      <c r="L37" s="35"/>
      <c r="M37" s="35"/>
      <c r="N37" s="35"/>
      <c r="O37" s="35"/>
    </row>
    <row r="38" spans="1:15" ht="12.75">
      <c r="A38" s="50" t="s">
        <v>452</v>
      </c>
      <c r="B38" s="51" t="s">
        <v>453</v>
      </c>
      <c r="C38" s="52">
        <v>1676962.47</v>
      </c>
      <c r="D38" s="53">
        <v>1925771</v>
      </c>
      <c r="E38" s="53">
        <v>1925771</v>
      </c>
      <c r="F38" s="52">
        <v>842847.08</v>
      </c>
      <c r="G38" s="52">
        <v>50.2603424392676</v>
      </c>
      <c r="H38" s="52">
        <v>43.7667344663514</v>
      </c>
      <c r="I38" s="37"/>
      <c r="J38" s="37"/>
      <c r="K38" s="37"/>
      <c r="L38" s="37"/>
      <c r="M38" s="37"/>
      <c r="N38" s="37"/>
      <c r="O38" s="37"/>
    </row>
    <row r="39" spans="1:15" ht="12.75">
      <c r="A39" s="50" t="s">
        <v>454</v>
      </c>
      <c r="B39" s="51" t="s">
        <v>455</v>
      </c>
      <c r="C39" s="52"/>
      <c r="D39" s="53">
        <v>195506</v>
      </c>
      <c r="E39" s="53">
        <v>195506</v>
      </c>
      <c r="F39" s="52">
        <v>8284.85</v>
      </c>
      <c r="G39" s="52"/>
      <c r="H39" s="52">
        <v>4.23764488046403</v>
      </c>
      <c r="I39" s="37"/>
      <c r="J39" s="37"/>
      <c r="K39" s="37"/>
      <c r="L39" s="37"/>
      <c r="M39" s="37"/>
      <c r="N39" s="37"/>
      <c r="O39" s="37"/>
    </row>
    <row r="40" spans="1:15" ht="12.75">
      <c r="A40" s="50" t="s">
        <v>456</v>
      </c>
      <c r="B40" s="51" t="s">
        <v>457</v>
      </c>
      <c r="C40" s="52"/>
      <c r="D40" s="53">
        <v>17471008</v>
      </c>
      <c r="E40" s="53">
        <v>17471008</v>
      </c>
      <c r="F40" s="52">
        <v>15476762.86</v>
      </c>
      <c r="G40" s="52"/>
      <c r="H40" s="52">
        <v>88.5854030860726</v>
      </c>
      <c r="I40" s="37"/>
      <c r="J40" s="157"/>
      <c r="K40" s="37"/>
      <c r="L40" s="37"/>
      <c r="M40" s="37"/>
      <c r="N40" s="37"/>
      <c r="O40" s="37"/>
    </row>
    <row r="41" spans="1:15" ht="12.75">
      <c r="A41" s="50" t="s">
        <v>458</v>
      </c>
      <c r="B41" s="51" t="s">
        <v>459</v>
      </c>
      <c r="C41" s="52"/>
      <c r="D41" s="53">
        <v>36779161</v>
      </c>
      <c r="E41" s="53">
        <v>36779161</v>
      </c>
      <c r="F41" s="52"/>
      <c r="G41" s="52"/>
      <c r="H41" s="52"/>
      <c r="I41" s="37"/>
      <c r="J41" s="37"/>
      <c r="K41" s="37"/>
      <c r="L41" s="37"/>
      <c r="M41" s="37"/>
      <c r="N41" s="37"/>
      <c r="O41" s="37"/>
    </row>
    <row r="42" spans="1:15" ht="12.75">
      <c r="A42" s="46" t="s">
        <v>157</v>
      </c>
      <c r="B42" s="47" t="s">
        <v>460</v>
      </c>
      <c r="C42" s="48">
        <v>176724.54</v>
      </c>
      <c r="D42" s="49">
        <v>1045192</v>
      </c>
      <c r="E42" s="49">
        <v>1045192</v>
      </c>
      <c r="F42" s="48">
        <v>625780.92</v>
      </c>
      <c r="G42" s="48">
        <v>354.099617404578</v>
      </c>
      <c r="H42" s="48">
        <v>59.8723411583709</v>
      </c>
      <c r="I42" s="35"/>
      <c r="J42" s="35"/>
      <c r="K42" s="35"/>
      <c r="L42" s="35"/>
      <c r="M42" s="35"/>
      <c r="N42" s="35"/>
      <c r="O42" s="35"/>
    </row>
    <row r="43" spans="1:15" ht="12.75">
      <c r="A43" s="50" t="s">
        <v>461</v>
      </c>
      <c r="B43" s="51" t="s">
        <v>460</v>
      </c>
      <c r="C43" s="52">
        <v>176724.54</v>
      </c>
      <c r="D43" s="53">
        <v>1045192</v>
      </c>
      <c r="E43" s="53">
        <v>1045192</v>
      </c>
      <c r="F43" s="52">
        <v>625780.92</v>
      </c>
      <c r="G43" s="52">
        <v>354.099617404578</v>
      </c>
      <c r="H43" s="52">
        <v>59.8723411583709</v>
      </c>
      <c r="I43" s="37"/>
      <c r="J43" s="37"/>
      <c r="K43" s="37"/>
      <c r="L43" s="37"/>
      <c r="M43" s="37"/>
      <c r="N43" s="37"/>
      <c r="O43" s="37"/>
    </row>
    <row r="44" spans="1:15" ht="12.75">
      <c r="A44" s="46" t="s">
        <v>153</v>
      </c>
      <c r="B44" s="47" t="s">
        <v>462</v>
      </c>
      <c r="C44" s="48"/>
      <c r="D44" s="49">
        <v>23890</v>
      </c>
      <c r="E44" s="49">
        <v>23890</v>
      </c>
      <c r="F44" s="48"/>
      <c r="G44" s="48"/>
      <c r="H44" s="48"/>
      <c r="I44" s="35"/>
      <c r="J44" s="35"/>
      <c r="K44" s="35"/>
      <c r="L44" s="35"/>
      <c r="M44" s="35"/>
      <c r="N44" s="35"/>
      <c r="O44" s="35"/>
    </row>
    <row r="45" spans="1:15" ht="12.75">
      <c r="A45" s="50" t="s">
        <v>463</v>
      </c>
      <c r="B45" s="51" t="s">
        <v>462</v>
      </c>
      <c r="C45" s="52"/>
      <c r="D45" s="53">
        <v>23890</v>
      </c>
      <c r="E45" s="53">
        <v>23890</v>
      </c>
      <c r="F45" s="52"/>
      <c r="G45" s="52"/>
      <c r="H45" s="52"/>
      <c r="I45" s="37"/>
      <c r="J45" s="37"/>
      <c r="K45" s="37"/>
      <c r="L45" s="37"/>
      <c r="M45" s="37"/>
      <c r="N45" s="37"/>
      <c r="O45" s="37"/>
    </row>
  </sheetData>
  <sheetProtection/>
  <mergeCells count="5">
    <mergeCell ref="A2:K2"/>
    <mergeCell ref="A4:K4"/>
    <mergeCell ref="A8:B8"/>
    <mergeCell ref="A9:B9"/>
    <mergeCell ref="A6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15"/>
  <sheetViews>
    <sheetView zoomScalePageLayoutView="0" workbookViewId="0" topLeftCell="A4">
      <selection activeCell="A6" sqref="A6:H6"/>
    </sheetView>
  </sheetViews>
  <sheetFormatPr defaultColWidth="9.140625" defaultRowHeight="12.75"/>
  <cols>
    <col min="1" max="1" width="15.8515625" style="8" customWidth="1"/>
    <col min="2" max="2" width="50.7109375" style="11" customWidth="1"/>
    <col min="3" max="3" width="16.421875" style="15" customWidth="1"/>
    <col min="4" max="5" width="17.7109375" style="17" bestFit="1" customWidth="1"/>
    <col min="6" max="6" width="16.421875" style="15" customWidth="1"/>
    <col min="7" max="8" width="12.7109375" style="15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 customHeight="1">
      <c r="A6" s="184" t="s">
        <v>465</v>
      </c>
      <c r="B6" s="184"/>
      <c r="C6" s="184"/>
      <c r="D6" s="184"/>
      <c r="E6" s="184"/>
      <c r="F6" s="184"/>
      <c r="G6" s="184"/>
      <c r="H6" s="184"/>
      <c r="I6" s="45"/>
      <c r="J6" s="45"/>
      <c r="K6" s="45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55.5">
      <c r="A8" s="183" t="s">
        <v>233</v>
      </c>
      <c r="B8" s="183"/>
      <c r="C8" s="21" t="str">
        <f aca="true" t="shared" si="0" ref="C8:H8">UPPER(C11)</f>
        <v>OSTVARENJE/IZVRŠENJE 
01.2022. - 06.2022.</v>
      </c>
      <c r="D8" s="21" t="str">
        <f t="shared" si="0"/>
        <v>IZVORNI PLAN ILI REBALANS 
2023.</v>
      </c>
      <c r="E8" s="21" t="str">
        <f t="shared" si="0"/>
        <v>TEKUĆI PLAN 
2023.</v>
      </c>
      <c r="F8" s="21" t="str">
        <f t="shared" si="0"/>
        <v>OSTVARENJE/IZVRŠENJE 
01.2023. - 06.2023.</v>
      </c>
      <c r="G8" s="21" t="str">
        <f t="shared" si="0"/>
        <v>INDEKS
(5)/(2)</v>
      </c>
      <c r="H8" s="21" t="str">
        <f t="shared" si="0"/>
        <v>INDEKS
(5)/(4)</v>
      </c>
    </row>
    <row r="9" spans="1:12" s="10" customFormat="1" ht="12.75" customHeight="1">
      <c r="A9" s="182">
        <v>1</v>
      </c>
      <c r="B9" s="182"/>
      <c r="C9" s="22">
        <v>2</v>
      </c>
      <c r="D9" s="22">
        <v>3</v>
      </c>
      <c r="E9" s="22">
        <v>4.33333333333333</v>
      </c>
      <c r="F9" s="22">
        <v>5.08333333333333</v>
      </c>
      <c r="G9" s="22">
        <v>6</v>
      </c>
      <c r="H9" s="22">
        <v>7</v>
      </c>
      <c r="I9" s="12"/>
      <c r="J9" s="12"/>
      <c r="K9" s="12"/>
      <c r="L9" s="12"/>
    </row>
    <row r="10" spans="1:15" s="10" customFormat="1" ht="12.75">
      <c r="A10" s="71"/>
      <c r="B10" s="72" t="s">
        <v>466</v>
      </c>
      <c r="C10" s="73">
        <f aca="true" t="shared" si="1" ref="C10:H10">C13</f>
        <v>206136921.63</v>
      </c>
      <c r="D10" s="73">
        <f t="shared" si="1"/>
        <v>472557240</v>
      </c>
      <c r="E10" s="73">
        <f t="shared" si="1"/>
        <v>472557240</v>
      </c>
      <c r="F10" s="73">
        <f t="shared" si="1"/>
        <v>233483149.99</v>
      </c>
      <c r="G10" s="73">
        <f t="shared" si="1"/>
        <v>113.266050615175</v>
      </c>
      <c r="H10" s="73">
        <f t="shared" si="1"/>
        <v>49.4084377989849</v>
      </c>
      <c r="I10" s="13"/>
      <c r="J10" s="13"/>
      <c r="K10" s="13"/>
      <c r="L10" s="13"/>
      <c r="M10" s="20"/>
      <c r="N10" s="20"/>
      <c r="O10" s="20"/>
    </row>
    <row r="11" spans="1:15" ht="49.5" hidden="1">
      <c r="A11" s="26" t="s">
        <v>190</v>
      </c>
      <c r="B11" s="26" t="s">
        <v>190</v>
      </c>
      <c r="C11" s="27" t="s">
        <v>237</v>
      </c>
      <c r="D11" s="27" t="s">
        <v>238</v>
      </c>
      <c r="E11" s="27" t="s">
        <v>239</v>
      </c>
      <c r="F11" s="27" t="s">
        <v>240</v>
      </c>
      <c r="G11" s="27" t="s">
        <v>241</v>
      </c>
      <c r="H11" s="27" t="s">
        <v>242</v>
      </c>
      <c r="I11" s="23"/>
      <c r="J11" s="23"/>
      <c r="K11" s="23"/>
      <c r="L11" s="23"/>
      <c r="M11" s="24"/>
      <c r="N11" s="24"/>
      <c r="O11" s="24"/>
    </row>
    <row r="12" spans="1:15" ht="12.75" hidden="1">
      <c r="A12" s="26" t="s">
        <v>467</v>
      </c>
      <c r="B12" s="26" t="s">
        <v>190</v>
      </c>
      <c r="C12" s="28" t="s">
        <v>208</v>
      </c>
      <c r="D12" s="28" t="s">
        <v>208</v>
      </c>
      <c r="E12" s="28" t="s">
        <v>208</v>
      </c>
      <c r="F12" s="28" t="s">
        <v>208</v>
      </c>
      <c r="G12" s="28" t="s">
        <v>190</v>
      </c>
      <c r="H12" s="28" t="s">
        <v>190</v>
      </c>
      <c r="I12" s="23"/>
      <c r="J12" s="23"/>
      <c r="K12" s="23"/>
      <c r="L12" s="23"/>
      <c r="M12" s="24"/>
      <c r="N12" s="24"/>
      <c r="O12" s="24"/>
    </row>
    <row r="13" spans="1:15" ht="12.75" hidden="1">
      <c r="A13" s="29" t="s">
        <v>468</v>
      </c>
      <c r="B13" s="38" t="s">
        <v>469</v>
      </c>
      <c r="C13" s="39">
        <v>206136921.63</v>
      </c>
      <c r="D13" s="40">
        <v>472557240</v>
      </c>
      <c r="E13" s="40">
        <v>472557240</v>
      </c>
      <c r="F13" s="39">
        <v>233483149.99</v>
      </c>
      <c r="G13" s="39">
        <v>113.266050615175</v>
      </c>
      <c r="H13" s="39">
        <v>49.4084377989849</v>
      </c>
      <c r="I13" s="23"/>
      <c r="J13" s="23"/>
      <c r="K13" s="23"/>
      <c r="L13" s="23"/>
      <c r="M13" s="24"/>
      <c r="N13" s="24"/>
      <c r="O13" s="24"/>
    </row>
    <row r="14" spans="1:15" ht="12.75">
      <c r="A14" s="46" t="s">
        <v>470</v>
      </c>
      <c r="B14" s="47" t="s">
        <v>471</v>
      </c>
      <c r="C14" s="48">
        <v>206136921.63</v>
      </c>
      <c r="D14" s="49">
        <v>472557240</v>
      </c>
      <c r="E14" s="49">
        <v>472557240</v>
      </c>
      <c r="F14" s="48">
        <v>233483149.99</v>
      </c>
      <c r="G14" s="48">
        <v>113.266050615175</v>
      </c>
      <c r="H14" s="48">
        <v>49.4084377989849</v>
      </c>
      <c r="I14" s="34"/>
      <c r="J14" s="34"/>
      <c r="K14" s="34"/>
      <c r="L14" s="34"/>
      <c r="M14" s="35"/>
      <c r="N14" s="35"/>
      <c r="O14" s="35"/>
    </row>
    <row r="15" spans="1:15" ht="12.75">
      <c r="A15" s="50" t="s">
        <v>472</v>
      </c>
      <c r="B15" s="51" t="s">
        <v>473</v>
      </c>
      <c r="C15" s="52">
        <v>206136921.63</v>
      </c>
      <c r="D15" s="53">
        <v>472557240</v>
      </c>
      <c r="E15" s="53">
        <v>472557240</v>
      </c>
      <c r="F15" s="52">
        <v>233483149.99</v>
      </c>
      <c r="G15" s="52">
        <v>113.266050615175</v>
      </c>
      <c r="H15" s="52">
        <v>49.4084377989849</v>
      </c>
      <c r="I15" s="44"/>
      <c r="J15" s="44"/>
      <c r="K15" s="44"/>
      <c r="L15" s="44"/>
      <c r="M15" s="37"/>
      <c r="N15" s="37"/>
      <c r="O15" s="37"/>
    </row>
  </sheetData>
  <sheetProtection/>
  <mergeCells count="5">
    <mergeCell ref="A2:K2"/>
    <mergeCell ref="A4:K4"/>
    <mergeCell ref="A8:B8"/>
    <mergeCell ref="A9:B9"/>
    <mergeCell ref="A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18"/>
  <sheetViews>
    <sheetView zoomScalePageLayoutView="0" workbookViewId="0" topLeftCell="A4">
      <selection activeCell="A6" sqref="A6:H6"/>
    </sheetView>
  </sheetViews>
  <sheetFormatPr defaultColWidth="9.140625" defaultRowHeight="12.75"/>
  <cols>
    <col min="1" max="1" width="16.28125" style="8" customWidth="1"/>
    <col min="2" max="2" width="50.7109375" style="11" customWidth="1"/>
    <col min="3" max="3" width="16.421875" style="15" customWidth="1"/>
    <col min="4" max="5" width="17.7109375" style="17" bestFit="1" customWidth="1"/>
    <col min="6" max="6" width="16.421875" style="15" customWidth="1"/>
    <col min="7" max="8" width="11.7109375" style="15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 customHeight="1">
      <c r="A6" s="184" t="s">
        <v>474</v>
      </c>
      <c r="B6" s="184"/>
      <c r="C6" s="184"/>
      <c r="D6" s="184"/>
      <c r="E6" s="184"/>
      <c r="F6" s="184"/>
      <c r="G6" s="184"/>
      <c r="H6" s="184"/>
      <c r="I6" s="45"/>
      <c r="J6" s="45"/>
      <c r="K6" s="45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55.5">
      <c r="A8" s="183" t="s">
        <v>233</v>
      </c>
      <c r="B8" s="183"/>
      <c r="C8" s="21" t="str">
        <f aca="true" t="shared" si="0" ref="C8:H8">UPPER(C11)</f>
        <v>OSTVARENJE/IZVRŠENJE 
01.2022. - 06.2022.</v>
      </c>
      <c r="D8" s="21" t="str">
        <f t="shared" si="0"/>
        <v>IZVORNI PLAN  ILI REBALANS
2023.</v>
      </c>
      <c r="E8" s="21" t="str">
        <f t="shared" si="0"/>
        <v>TEKUĆI PLAN 
2023.</v>
      </c>
      <c r="F8" s="21" t="str">
        <f t="shared" si="0"/>
        <v>OSTVARENJE/IZVRŠENJE 
01.2023. - 06.2023.</v>
      </c>
      <c r="G8" s="21" t="str">
        <f t="shared" si="0"/>
        <v>INDEKS
(5)/(2)</v>
      </c>
      <c r="H8" s="21" t="str">
        <f t="shared" si="0"/>
        <v>INDEKS
(5)/(4)</v>
      </c>
    </row>
    <row r="9" spans="1:12" s="10" customFormat="1" ht="12.75" customHeight="1">
      <c r="A9" s="182">
        <v>1</v>
      </c>
      <c r="B9" s="182"/>
      <c r="C9" s="22">
        <v>2</v>
      </c>
      <c r="D9" s="22">
        <v>3</v>
      </c>
      <c r="E9" s="22">
        <v>4.33333333333333</v>
      </c>
      <c r="F9" s="22">
        <v>5.08333333333333</v>
      </c>
      <c r="G9" s="22">
        <v>6</v>
      </c>
      <c r="H9" s="22">
        <v>7</v>
      </c>
      <c r="I9" s="12"/>
      <c r="J9" s="12"/>
      <c r="K9" s="12"/>
      <c r="L9" s="12"/>
    </row>
    <row r="10" spans="1:15" s="10" customFormat="1" ht="12.75" hidden="1">
      <c r="A10" s="20"/>
      <c r="B10" s="14" t="s">
        <v>466</v>
      </c>
      <c r="C10" s="16">
        <f aca="true" t="shared" si="1" ref="C10:H10">C13</f>
        <v>116790.77</v>
      </c>
      <c r="D10" s="16">
        <f t="shared" si="1"/>
        <v>240000</v>
      </c>
      <c r="E10" s="16">
        <f t="shared" si="1"/>
        <v>240000</v>
      </c>
      <c r="F10" s="16">
        <f t="shared" si="1"/>
        <v>114035.8</v>
      </c>
      <c r="G10" s="16">
        <f t="shared" si="1"/>
        <v>97.6411063990759</v>
      </c>
      <c r="H10" s="16">
        <f t="shared" si="1"/>
        <v>47.5149166666667</v>
      </c>
      <c r="I10" s="13"/>
      <c r="J10" s="13"/>
      <c r="K10" s="13"/>
      <c r="L10" s="13"/>
      <c r="M10" s="20"/>
      <c r="N10" s="20"/>
      <c r="O10" s="20"/>
    </row>
    <row r="11" spans="1:15" ht="49.5" hidden="1">
      <c r="A11" s="26" t="s">
        <v>190</v>
      </c>
      <c r="B11" s="26" t="s">
        <v>190</v>
      </c>
      <c r="C11" s="27" t="s">
        <v>237</v>
      </c>
      <c r="D11" s="27" t="s">
        <v>475</v>
      </c>
      <c r="E11" s="27" t="s">
        <v>239</v>
      </c>
      <c r="F11" s="27" t="s">
        <v>240</v>
      </c>
      <c r="G11" s="27" t="s">
        <v>241</v>
      </c>
      <c r="H11" s="27" t="s">
        <v>242</v>
      </c>
      <c r="I11" s="23"/>
      <c r="J11" s="23"/>
      <c r="K11" s="23"/>
      <c r="L11" s="23"/>
      <c r="M11" s="24"/>
      <c r="N11" s="24"/>
      <c r="O11" s="24"/>
    </row>
    <row r="12" spans="1:15" ht="12.75" hidden="1">
      <c r="A12" s="26" t="s">
        <v>476</v>
      </c>
      <c r="B12" s="26" t="s">
        <v>190</v>
      </c>
      <c r="C12" s="28" t="s">
        <v>208</v>
      </c>
      <c r="D12" s="28" t="s">
        <v>208</v>
      </c>
      <c r="E12" s="28" t="s">
        <v>208</v>
      </c>
      <c r="F12" s="28" t="s">
        <v>208</v>
      </c>
      <c r="G12" s="28" t="s">
        <v>190</v>
      </c>
      <c r="H12" s="28" t="s">
        <v>190</v>
      </c>
      <c r="I12" s="23"/>
      <c r="J12" s="23"/>
      <c r="K12" s="23"/>
      <c r="L12" s="23"/>
      <c r="M12" s="24"/>
      <c r="N12" s="24"/>
      <c r="O12" s="24"/>
    </row>
    <row r="13" spans="1:15" ht="12.75" hidden="1">
      <c r="A13" s="29" t="s">
        <v>477</v>
      </c>
      <c r="B13" s="29" t="s">
        <v>190</v>
      </c>
      <c r="C13" s="30">
        <v>116790.77</v>
      </c>
      <c r="D13" s="31">
        <v>240000</v>
      </c>
      <c r="E13" s="31">
        <v>240000</v>
      </c>
      <c r="F13" s="30">
        <v>114035.8</v>
      </c>
      <c r="G13" s="30">
        <v>97.6411063990759</v>
      </c>
      <c r="H13" s="30">
        <v>47.5149166666667</v>
      </c>
      <c r="I13" s="23"/>
      <c r="J13" s="23"/>
      <c r="K13" s="23"/>
      <c r="L13" s="23"/>
      <c r="M13" s="24"/>
      <c r="N13" s="24"/>
      <c r="O13" s="24"/>
    </row>
    <row r="14" spans="1:15" ht="12.75" hidden="1">
      <c r="A14" s="41" t="s">
        <v>477</v>
      </c>
      <c r="B14" s="42" t="s">
        <v>190</v>
      </c>
      <c r="C14" s="32">
        <v>116790.77</v>
      </c>
      <c r="D14" s="33">
        <v>240000</v>
      </c>
      <c r="E14" s="33">
        <v>240000</v>
      </c>
      <c r="F14" s="32">
        <v>114035.8</v>
      </c>
      <c r="G14" s="32">
        <v>97.6411063990759</v>
      </c>
      <c r="H14" s="32">
        <v>47.5149166666667</v>
      </c>
      <c r="I14" s="43"/>
      <c r="J14" s="43"/>
      <c r="K14" s="43"/>
      <c r="L14" s="43"/>
      <c r="M14" s="25"/>
      <c r="N14" s="25"/>
      <c r="O14" s="25"/>
    </row>
    <row r="15" spans="1:15" ht="12.75">
      <c r="A15" s="83" t="s">
        <v>152</v>
      </c>
      <c r="B15" s="84" t="s">
        <v>478</v>
      </c>
      <c r="C15" s="81">
        <v>116790.77</v>
      </c>
      <c r="D15" s="82">
        <v>240000</v>
      </c>
      <c r="E15" s="82">
        <v>240000</v>
      </c>
      <c r="F15" s="81">
        <v>114035.8</v>
      </c>
      <c r="G15" s="81">
        <v>97.6411063990759</v>
      </c>
      <c r="H15" s="81">
        <v>47.5149166666667</v>
      </c>
      <c r="I15" s="34"/>
      <c r="J15" s="34"/>
      <c r="K15" s="34"/>
      <c r="L15" s="34"/>
      <c r="M15" s="35"/>
      <c r="N15" s="35"/>
      <c r="O15" s="35"/>
    </row>
    <row r="16" spans="1:15" ht="12.75">
      <c r="A16" s="54" t="s">
        <v>479</v>
      </c>
      <c r="B16" s="55" t="s">
        <v>480</v>
      </c>
      <c r="C16" s="52">
        <v>116790.77</v>
      </c>
      <c r="D16" s="53">
        <v>240000</v>
      </c>
      <c r="E16" s="53">
        <v>240000</v>
      </c>
      <c r="F16" s="52">
        <v>114035.8</v>
      </c>
      <c r="G16" s="52">
        <v>97.6411063990759</v>
      </c>
      <c r="H16" s="52">
        <v>47.5149166666667</v>
      </c>
      <c r="I16" s="44"/>
      <c r="J16" s="44"/>
      <c r="K16" s="44"/>
      <c r="L16" s="44"/>
      <c r="M16" s="37"/>
      <c r="N16" s="37"/>
      <c r="O16" s="37"/>
    </row>
    <row r="17" spans="1:15" ht="25.5">
      <c r="A17" s="57" t="s">
        <v>481</v>
      </c>
      <c r="B17" s="55" t="s">
        <v>482</v>
      </c>
      <c r="C17" s="52">
        <v>116790.77</v>
      </c>
      <c r="D17" s="52"/>
      <c r="E17" s="52"/>
      <c r="F17" s="52">
        <v>114035.8</v>
      </c>
      <c r="G17" s="52">
        <v>97.6411063990759</v>
      </c>
      <c r="H17" s="52"/>
      <c r="I17" s="44"/>
      <c r="J17" s="44"/>
      <c r="K17" s="44"/>
      <c r="L17" s="44"/>
      <c r="M17" s="37"/>
      <c r="N17" s="37"/>
      <c r="O17" s="37"/>
    </row>
    <row r="18" spans="1:15" ht="25.5">
      <c r="A18" s="69" t="s">
        <v>483</v>
      </c>
      <c r="B18" s="55" t="s">
        <v>484</v>
      </c>
      <c r="C18" s="52">
        <v>116790.77</v>
      </c>
      <c r="D18" s="52"/>
      <c r="E18" s="52"/>
      <c r="F18" s="52">
        <v>114035.8</v>
      </c>
      <c r="G18" s="52">
        <v>97.6411063990759</v>
      </c>
      <c r="H18" s="52"/>
      <c r="I18" s="44"/>
      <c r="J18" s="44"/>
      <c r="K18" s="44"/>
      <c r="L18" s="44"/>
      <c r="M18" s="37"/>
      <c r="N18" s="37"/>
      <c r="O18" s="37"/>
    </row>
  </sheetData>
  <sheetProtection/>
  <mergeCells count="5">
    <mergeCell ref="A2:K2"/>
    <mergeCell ref="A4:K4"/>
    <mergeCell ref="A8:B8"/>
    <mergeCell ref="A9:B9"/>
    <mergeCell ref="A6: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15"/>
  <sheetViews>
    <sheetView zoomScalePageLayoutView="0" workbookViewId="0" topLeftCell="A4">
      <selection activeCell="A6" sqref="A6:H6"/>
    </sheetView>
  </sheetViews>
  <sheetFormatPr defaultColWidth="9.140625" defaultRowHeight="12.75"/>
  <cols>
    <col min="1" max="1" width="15.8515625" style="8" customWidth="1"/>
    <col min="2" max="2" width="44.28125" style="11" customWidth="1"/>
    <col min="3" max="3" width="16.421875" style="15" customWidth="1"/>
    <col min="4" max="5" width="17.7109375" style="17" bestFit="1" customWidth="1"/>
    <col min="6" max="6" width="16.421875" style="15" customWidth="1"/>
    <col min="7" max="8" width="11.7109375" style="15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 customHeight="1">
      <c r="A6" s="184" t="s">
        <v>485</v>
      </c>
      <c r="B6" s="184"/>
      <c r="C6" s="184"/>
      <c r="D6" s="184"/>
      <c r="E6" s="184"/>
      <c r="F6" s="184"/>
      <c r="G6" s="184"/>
      <c r="H6" s="184"/>
      <c r="I6" s="45"/>
      <c r="J6" s="45"/>
      <c r="K6" s="45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55.5">
      <c r="A8" s="183" t="s">
        <v>233</v>
      </c>
      <c r="B8" s="183"/>
      <c r="C8" s="21" t="str">
        <f aca="true" t="shared" si="0" ref="C8:H8">UPPER(C11)</f>
        <v>OSTVARENJE/IZVRŠENJE 
01.2022. - 06.2022.</v>
      </c>
      <c r="D8" s="21" t="str">
        <f t="shared" si="0"/>
        <v>IZVORNI PLAN ILI REBALANS 
2023.</v>
      </c>
      <c r="E8" s="21" t="str">
        <f t="shared" si="0"/>
        <v>TEKUĆI PLAN 
2023.</v>
      </c>
      <c r="F8" s="21" t="str">
        <f t="shared" si="0"/>
        <v>OSTVARENJE/IZVRŠENJE 
01.2023. - 06.2023.</v>
      </c>
      <c r="G8" s="21" t="str">
        <f t="shared" si="0"/>
        <v>INDEKS
(5)/(2)</v>
      </c>
      <c r="H8" s="21" t="str">
        <f t="shared" si="0"/>
        <v>INDEKS
(5)/(4)</v>
      </c>
    </row>
    <row r="9" spans="1:12" s="10" customFormat="1" ht="12.75" customHeight="1">
      <c r="A9" s="182">
        <v>1</v>
      </c>
      <c r="B9" s="182"/>
      <c r="C9" s="22">
        <v>2</v>
      </c>
      <c r="D9" s="22">
        <v>3</v>
      </c>
      <c r="E9" s="22">
        <v>4.33333333333333</v>
      </c>
      <c r="F9" s="22">
        <v>5.08333333333333</v>
      </c>
      <c r="G9" s="22">
        <v>6</v>
      </c>
      <c r="H9" s="22">
        <v>7</v>
      </c>
      <c r="I9" s="12"/>
      <c r="J9" s="12"/>
      <c r="K9" s="12"/>
      <c r="L9" s="12"/>
    </row>
    <row r="10" spans="1:15" s="10" customFormat="1" ht="12.75" hidden="1">
      <c r="A10" s="20"/>
      <c r="B10" s="14" t="s">
        <v>466</v>
      </c>
      <c r="C10" s="16">
        <f aca="true" t="shared" si="1" ref="C10:H10">C13</f>
        <v>116790.77</v>
      </c>
      <c r="D10" s="16">
        <f t="shared" si="1"/>
        <v>240000</v>
      </c>
      <c r="E10" s="16">
        <f t="shared" si="1"/>
        <v>240000</v>
      </c>
      <c r="F10" s="16">
        <f t="shared" si="1"/>
        <v>114035.8</v>
      </c>
      <c r="G10" s="16">
        <f t="shared" si="1"/>
        <v>97.6411063990759</v>
      </c>
      <c r="H10" s="16">
        <f t="shared" si="1"/>
        <v>47.5149166666667</v>
      </c>
      <c r="I10" s="13"/>
      <c r="J10" s="13"/>
      <c r="K10" s="13"/>
      <c r="L10" s="13"/>
      <c r="M10" s="20"/>
      <c r="N10" s="20"/>
      <c r="O10" s="20"/>
    </row>
    <row r="11" spans="1:15" ht="49.5" hidden="1">
      <c r="A11" s="85" t="s">
        <v>190</v>
      </c>
      <c r="B11" s="85" t="s">
        <v>190</v>
      </c>
      <c r="C11" s="86" t="s">
        <v>237</v>
      </c>
      <c r="D11" s="86" t="s">
        <v>238</v>
      </c>
      <c r="E11" s="86" t="s">
        <v>239</v>
      </c>
      <c r="F11" s="86" t="s">
        <v>240</v>
      </c>
      <c r="G11" s="86" t="s">
        <v>241</v>
      </c>
      <c r="H11" s="86" t="s">
        <v>242</v>
      </c>
      <c r="I11" s="43"/>
      <c r="J11" s="43"/>
      <c r="K11" s="43"/>
      <c r="L11" s="43"/>
      <c r="M11" s="25"/>
      <c r="N11" s="25"/>
      <c r="O11" s="25"/>
    </row>
    <row r="12" spans="1:15" ht="12.75" hidden="1">
      <c r="A12" s="85" t="s">
        <v>476</v>
      </c>
      <c r="B12" s="85" t="s">
        <v>190</v>
      </c>
      <c r="C12" s="87" t="s">
        <v>208</v>
      </c>
      <c r="D12" s="87" t="s">
        <v>208</v>
      </c>
      <c r="E12" s="87" t="s">
        <v>208</v>
      </c>
      <c r="F12" s="87" t="s">
        <v>208</v>
      </c>
      <c r="G12" s="87" t="s">
        <v>190</v>
      </c>
      <c r="H12" s="87" t="s">
        <v>190</v>
      </c>
      <c r="I12" s="43"/>
      <c r="J12" s="43"/>
      <c r="K12" s="43"/>
      <c r="L12" s="43"/>
      <c r="M12" s="25"/>
      <c r="N12" s="25"/>
      <c r="O12" s="25"/>
    </row>
    <row r="13" spans="1:15" ht="12.75">
      <c r="A13" s="78" t="s">
        <v>477</v>
      </c>
      <c r="B13" s="78" t="s">
        <v>190</v>
      </c>
      <c r="C13" s="79">
        <v>116790.77</v>
      </c>
      <c r="D13" s="80">
        <v>240000</v>
      </c>
      <c r="E13" s="80">
        <v>240000</v>
      </c>
      <c r="F13" s="79">
        <v>114035.8</v>
      </c>
      <c r="G13" s="79">
        <v>97.6411063990759</v>
      </c>
      <c r="H13" s="79">
        <v>47.5149166666667</v>
      </c>
      <c r="I13" s="34"/>
      <c r="J13" s="34"/>
      <c r="K13" s="34"/>
      <c r="L13" s="34"/>
      <c r="M13" s="35"/>
      <c r="N13" s="35"/>
      <c r="O13" s="35"/>
    </row>
    <row r="14" spans="1:15" ht="12.75">
      <c r="A14" s="46" t="s">
        <v>66</v>
      </c>
      <c r="B14" s="47" t="s">
        <v>447</v>
      </c>
      <c r="C14" s="48">
        <v>116790.77</v>
      </c>
      <c r="D14" s="49">
        <v>240000</v>
      </c>
      <c r="E14" s="49">
        <v>240000</v>
      </c>
      <c r="F14" s="48">
        <v>114035.8</v>
      </c>
      <c r="G14" s="48">
        <v>97.6411063990759</v>
      </c>
      <c r="H14" s="48">
        <v>47.5149166666667</v>
      </c>
      <c r="I14" s="34"/>
      <c r="J14" s="34"/>
      <c r="K14" s="34"/>
      <c r="L14" s="34"/>
      <c r="M14" s="35"/>
      <c r="N14" s="35"/>
      <c r="O14" s="35"/>
    </row>
    <row r="15" spans="1:15" ht="12.75">
      <c r="A15" s="50" t="s">
        <v>296</v>
      </c>
      <c r="B15" s="51" t="s">
        <v>447</v>
      </c>
      <c r="C15" s="52">
        <v>116790.77</v>
      </c>
      <c r="D15" s="53">
        <v>240000</v>
      </c>
      <c r="E15" s="53">
        <v>240000</v>
      </c>
      <c r="F15" s="52">
        <v>114035.8</v>
      </c>
      <c r="G15" s="52">
        <v>97.6411063990759</v>
      </c>
      <c r="H15" s="52">
        <v>47.5149166666667</v>
      </c>
      <c r="I15" s="44"/>
      <c r="J15" s="44"/>
      <c r="K15" s="44"/>
      <c r="L15" s="44"/>
      <c r="M15" s="37"/>
      <c r="N15" s="37"/>
      <c r="O15" s="37"/>
    </row>
  </sheetData>
  <sheetProtection/>
  <mergeCells count="5">
    <mergeCell ref="A2:K2"/>
    <mergeCell ref="A4:K4"/>
    <mergeCell ref="A8:B8"/>
    <mergeCell ref="A9:B9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FP0002PRP Račun prihoda</dc:title>
  <dc:subject/>
  <dc:creator>sino</dc:creator>
  <cp:keywords/>
  <dc:description/>
  <cp:lastModifiedBy>Korisnik</cp:lastModifiedBy>
  <cp:lastPrinted>2008-11-27T13:46:01Z</cp:lastPrinted>
  <dcterms:created xsi:type="dcterms:W3CDTF">2003-05-28T14:27:38Z</dcterms:created>
  <dcterms:modified xsi:type="dcterms:W3CDTF">2023-08-13T16:41:15Z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FP0002PRP Račun prihoda.xls</vt:lpwstr>
  </property>
</Properties>
</file>