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95" tabRatio="500" activeTab="0"/>
  </bookViews>
  <sheets>
    <sheet name="opći dio" sheetId="1" r:id="rId1"/>
    <sheet name="prihodi" sheetId="2" r:id="rId2"/>
    <sheet name="rashodi" sheetId="3" r:id="rId3"/>
    <sheet name="račun financiranja" sheetId="4" r:id="rId4"/>
    <sheet name="rashodi prema izvoru" sheetId="5" r:id="rId5"/>
    <sheet name="rashodi prema klasifikaciji" sheetId="6" r:id="rId6"/>
    <sheet name="posebni dio" sheetId="7" r:id="rId7"/>
  </sheets>
  <externalReferences>
    <externalReference r:id="rId10"/>
    <externalReference r:id="rId11"/>
    <externalReference r:id="rId12"/>
  </externalReferences>
  <definedNames>
    <definedName name="_xlnm.Print_Area" localSheetId="6">'posebni dio'!$A$4:$E$104</definedName>
    <definedName name="_xlnm.Print_Titles" localSheetId="6">'posebni dio'!$4:$6</definedName>
  </definedNames>
  <calcPr fullCalcOnLoad="1"/>
</workbook>
</file>

<file path=xl/sharedStrings.xml><?xml version="1.0" encoding="utf-8"?>
<sst xmlns="http://schemas.openxmlformats.org/spreadsheetml/2006/main" count="638" uniqueCount="131">
  <si>
    <t>11</t>
  </si>
  <si>
    <t>Opći prihodi i primici</t>
  </si>
  <si>
    <t>31</t>
  </si>
  <si>
    <t>Vlastiti prihodi</t>
  </si>
  <si>
    <t>5761</t>
  </si>
  <si>
    <t>Fond solidarnosti Europske unije – potres ožujak 2020.</t>
  </si>
  <si>
    <t>ADMINISTRACIJA I UPRAVLJANJE</t>
  </si>
  <si>
    <t>3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</si>
  <si>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</si>
  <si>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</si>
  <si>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</si>
  <si>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</si>
  <si>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</si>
  <si>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</si>
  <si>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</si>
  <si>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</si>
  <si>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</si>
  <si>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</si>
  <si>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</si>
  <si>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</si>
  <si>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</si>
  <si>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</si>
  <si>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</si>
  <si>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</si>
  <si>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</si>
  <si>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41</t>
  </si>
  <si>
    <t>Rashodi za nabavu neproizvedene dugotrajne imovine</t>
  </si>
  <si>
    <t>43</t>
  </si>
  <si>
    <t>12</t>
  </si>
  <si>
    <t>Sredstva učešća za pomoći</t>
  </si>
  <si>
    <t>581</t>
  </si>
  <si>
    <t>Mehanizam za oporavak i otpornost</t>
  </si>
  <si>
    <t>52</t>
  </si>
  <si>
    <t>Ostale pomoći</t>
  </si>
  <si>
    <t>Ostali prihodi za posebne namjene</t>
  </si>
  <si>
    <t>563</t>
  </si>
  <si>
    <t>Europski fond za regionalni razvoj (EFRR)</t>
  </si>
  <si>
    <t>5</t>
  </si>
  <si>
    <t>Izdaci za financijsku imovinu i otplate zajmova</t>
  </si>
  <si>
    <t>54</t>
  </si>
  <si>
    <t>Izdaci za otplatu glavnice primljenih kredita i zajmova</t>
  </si>
  <si>
    <t>71</t>
  </si>
  <si>
    <t>Prihodi od nefinancijske imovine i nadoknade štete s osnova osiguranja</t>
  </si>
  <si>
    <t>61</t>
  </si>
  <si>
    <t>Donacije</t>
  </si>
  <si>
    <t>OPERATIVNI PROGRAM KONKURENTNOST I KOHEZIJA</t>
  </si>
  <si>
    <t>ZAŠTITA ZDRAVLJA</t>
  </si>
  <si>
    <t>3602</t>
  </si>
  <si>
    <t>INVESTICIJE U ZDRAVSTVENU INFRASTRUKTURU</t>
  </si>
  <si>
    <t>3605</t>
  </si>
  <si>
    <t>SIGURNOST GRAĐANA I PRAVA NA ZDRAVSTVENE USLUGE</t>
  </si>
  <si>
    <t>SANACIJA ŠTETA OD POTRESA</t>
  </si>
  <si>
    <t>38069</t>
  </si>
  <si>
    <t>Klinički bolnički centar Zagreb</t>
  </si>
  <si>
    <t>K891002</t>
  </si>
  <si>
    <t>KLINIČKI BOLNIČKI CENTAR ZAGREB – IZRAVNA KAPITALNA ULAGANJA</t>
  </si>
  <si>
    <t>K891005</t>
  </si>
  <si>
    <t>K891007</t>
  </si>
  <si>
    <t>A891001</t>
  </si>
  <si>
    <t>A891004</t>
  </si>
  <si>
    <t>OBRADA UZORAKA TKIVA ZA ZAKLADU ANA RUKAVINA</t>
  </si>
  <si>
    <t>A891006</t>
  </si>
  <si>
    <t>PROVEDBA PREVENTIVNIH PROGRAMA – KLINIČKI BOLNIČKI CENTAR ZAGREB</t>
  </si>
  <si>
    <t>Naziv</t>
  </si>
  <si>
    <t>Šifra</t>
  </si>
  <si>
    <t>Plan
2023.</t>
  </si>
  <si>
    <t>Povećanje/
smanjenje</t>
  </si>
  <si>
    <t>Novi plan
2023.</t>
  </si>
  <si>
    <t>II. POSEBNI DIO</t>
  </si>
  <si>
    <t>I. OPĆI DIO</t>
  </si>
  <si>
    <t xml:space="preserve">A. SAŽETAK RAČUNA PRIHODA I RASHODA </t>
  </si>
  <si>
    <t>Plan 
2023.</t>
  </si>
  <si>
    <t>Povećanje/smanjenje</t>
  </si>
  <si>
    <t>Novi plan 
2023.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</si>
  <si>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</si>
  <si>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</si>
  <si>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</si>
  <si>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</si>
  <si>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</si>
  <si>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</si>
  <si>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</si>
  <si>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</si>
  <si>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</si>
  <si>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</si>
  <si>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</si>
  <si>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</si>
  <si>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</si>
  <si>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</si>
  <si>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</si>
  <si>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</si>
  <si>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</si>
  <si>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</si>
  <si>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</si>
  <si>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</si>
  <si>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/>
  </si>
  <si>
    <t>6</t>
  </si>
  <si>
    <t>6XXX</t>
  </si>
  <si>
    <t>63YYY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</si>
  <si>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</si>
  <si>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</si>
  <si>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</si>
  <si>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</si>
  <si>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</si>
  <si>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</si>
  <si>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</si>
  <si>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</si>
  <si>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64YYY</t>
  </si>
  <si>
    <t>65YYY</t>
  </si>
  <si>
    <t>66YYY</t>
  </si>
  <si>
    <t>67YYY</t>
  </si>
  <si>
    <t>68YYY</t>
  </si>
  <si>
    <t>7</t>
  </si>
  <si>
    <t>7XXX</t>
  </si>
  <si>
    <t>72YYY</t>
  </si>
  <si>
    <t>Prihodi od nefin. imovine i nadoknade štete s osnova osig.</t>
  </si>
  <si>
    <t>A2. RASHODI POSLOVANJA I RASHODI ZA NABAVU NEFINANCIJSKE IMOVINE</t>
  </si>
  <si>
    <t>Naziv rashoda</t>
  </si>
  <si>
    <t>Rezultat</t>
  </si>
  <si>
    <t>B. RAČUN FINANCIRANJA</t>
  </si>
  <si>
    <t>A3. RASHODI PREMA IZVORIMA FINANCIRANJA</t>
  </si>
  <si>
    <t>Brojčana oznaka i naziv</t>
  </si>
  <si>
    <t>1</t>
  </si>
  <si>
    <t>Prihodi za posebne namjene</t>
  </si>
  <si>
    <t>Pomoći</t>
  </si>
  <si>
    <t>A4. RASHODI PREMA FUNKCIJSKOJ KLASIFIKACIJI</t>
  </si>
  <si>
    <t>07</t>
  </si>
  <si>
    <t>Zdravstvo</t>
  </si>
  <si>
    <t>073</t>
  </si>
  <si>
    <t>Bolničke službe</t>
  </si>
  <si>
    <t xml:space="preserve">        Opći prihodi i primici</t>
  </si>
  <si>
    <t xml:space="preserve">        Ostali programi EU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</si>
</sst>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0"/>
  </numFmts>
  <fonts count="60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b/>
      <sz val="10"/>
      <color indexed="8"/>
      <name val="Arial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11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0" fillId="0" borderId="0" applyNumberFormat="0" applyFill="0" applyBorder="0" applyAlignment="0" applyProtection="0"/>
    <xf numFmtId="165" fontId="0" fillId="0" borderId="0">
      <alignment vertical="top"/>
      <protection/>
    </xf>
    <xf numFmtId="164" fontId="0" fillId="0" borderId="0">
      <alignment vertical="top"/>
      <protection/>
    </xf>
    <xf numFmtId="44" fontId="0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27" borderId="8" applyNumberFormat="0" applyAlignment="0" applyProtection="0"/>
    <xf numFmtId="42" fontId="0" fillId="0" borderId="0">
      <alignment vertical="top"/>
      <protection/>
    </xf>
    <xf numFmtId="4" fontId="0" fillId="33" borderId="9" applyNumberFormat="0" applyProtection="0">
      <alignment vertical="center"/>
    </xf>
    <xf numFmtId="4" fontId="0" fillId="33" borderId="9" applyNumberFormat="0" applyProtection="0">
      <alignment horizontal="left" vertical="center" indent="1"/>
    </xf>
    <xf numFmtId="0" fontId="13" fillId="34" borderId="9" applyNumberFormat="0" applyProtection="0">
      <alignment horizontal="left" vertical="center" indent="1"/>
    </xf>
    <xf numFmtId="0" fontId="16" fillId="34" borderId="9" applyNumberFormat="0" applyProtection="0">
      <alignment horizontal="center" vertical="center"/>
    </xf>
    <xf numFmtId="0" fontId="17" fillId="0" borderId="9" applyNumberFormat="0" applyProtection="0">
      <alignment horizontal="left" vertical="center" wrapText="1"/>
    </xf>
    <xf numFmtId="0" fontId="17" fillId="0" borderId="9" applyNumberFormat="0" applyProtection="0">
      <alignment horizontal="left" vertical="center" wrapText="1"/>
    </xf>
    <xf numFmtId="0" fontId="17" fillId="0" borderId="9" applyNumberFormat="0" applyProtection="0">
      <alignment horizontal="left" vertical="center" wrapText="1"/>
    </xf>
    <xf numFmtId="4" fontId="19" fillId="0" borderId="9" applyNumberFormat="0" applyProtection="0">
      <alignment horizontal="right" vertical="center"/>
    </xf>
    <xf numFmtId="0" fontId="12" fillId="35" borderId="9" applyNumberFormat="0" applyProtection="0">
      <alignment horizontal="left" vertical="center" indent="1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 readingOrder="1"/>
    </xf>
    <xf numFmtId="0" fontId="2" fillId="0" borderId="0" xfId="0" applyFont="1" applyAlignment="1">
      <alignment horizontal="left" vertical="center" wrapText="1" readingOrder="1"/>
    </xf>
    <xf numFmtId="16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readingOrder="1"/>
    </xf>
    <xf numFmtId="166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3" readingOrder="1"/>
    </xf>
    <xf numFmtId="0" fontId="4" fillId="0" borderId="0" xfId="0" applyFont="1" applyAlignment="1">
      <alignment horizontal="left" vertical="top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indent="3" readingOrder="1"/>
    </xf>
    <xf numFmtId="0" fontId="5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indent="5" readingOrder="1"/>
    </xf>
    <xf numFmtId="0" fontId="4" fillId="0" borderId="0" xfId="0" applyFont="1" applyAlignment="1">
      <alignment horizontal="left" vertical="top" wrapText="1" indent="5" readingOrder="1"/>
    </xf>
    <xf numFmtId="0" fontId="0" fillId="36" borderId="0" xfId="0" applyFont="1" applyFill="1" applyAlignment="1">
      <alignment horizontal="center" vertical="center" readingOrder="1"/>
    </xf>
    <xf numFmtId="0" fontId="6" fillId="0" borderId="0" xfId="0" applyFont="1" applyAlignment="1">
      <alignment horizontal="left" vertical="top" wrapText="1" readingOrder="1"/>
    </xf>
    <xf numFmtId="0" fontId="9" fillId="0" borderId="0" xfId="56" applyFont="1" applyAlignment="1">
      <alignment vertical="center"/>
      <protection/>
    </xf>
    <xf numFmtId="3" fontId="10" fillId="0" borderId="0" xfId="56" applyNumberFormat="1" applyFont="1" applyAlignment="1">
      <alignment vertical="center"/>
      <protection/>
    </xf>
    <xf numFmtId="0" fontId="8" fillId="0" borderId="0" xfId="56" applyFont="1" applyAlignment="1">
      <alignment horizontal="left" vertical="center"/>
      <protection/>
    </xf>
    <xf numFmtId="3" fontId="8" fillId="0" borderId="0" xfId="56" applyNumberFormat="1" applyFont="1" applyAlignment="1">
      <alignment horizontal="left" vertical="center"/>
      <protection/>
    </xf>
    <xf numFmtId="0" fontId="11" fillId="0" borderId="0" xfId="56" applyFont="1" applyAlignment="1">
      <alignment horizontal="center" vertical="center"/>
      <protection/>
    </xf>
    <xf numFmtId="0" fontId="8" fillId="0" borderId="0" xfId="56" applyFont="1" applyAlignment="1">
      <alignment vertical="center"/>
      <protection/>
    </xf>
    <xf numFmtId="3" fontId="11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3" fontId="10" fillId="0" borderId="0" xfId="56" applyNumberFormat="1" applyFont="1" applyAlignment="1">
      <alignment horizontal="justify" vertical="center"/>
      <protection/>
    </xf>
    <xf numFmtId="0" fontId="9" fillId="0" borderId="11" xfId="56" applyFont="1" applyBorder="1" applyAlignment="1">
      <alignment horizontal="justify" vertical="center"/>
      <protection/>
    </xf>
    <xf numFmtId="3" fontId="9" fillId="0" borderId="11" xfId="56" applyNumberFormat="1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left" vertical="center" wrapText="1"/>
      <protection/>
    </xf>
    <xf numFmtId="0" fontId="9" fillId="0" borderId="11" xfId="56" applyFont="1" applyBorder="1" applyAlignment="1" quotePrefix="1">
      <alignment horizontal="left" vertical="center" wrapText="1"/>
      <protection/>
    </xf>
    <xf numFmtId="4" fontId="9" fillId="37" borderId="0" xfId="56" applyNumberFormat="1" applyFont="1" applyFill="1" applyAlignment="1">
      <alignment horizontal="left" vertical="center"/>
      <protection/>
    </xf>
    <xf numFmtId="3" fontId="10" fillId="37" borderId="0" xfId="56" applyNumberFormat="1" applyFont="1" applyFill="1" applyAlignment="1">
      <alignment vertical="center"/>
      <protection/>
    </xf>
    <xf numFmtId="0" fontId="9" fillId="37" borderId="11" xfId="56" applyFont="1" applyFill="1" applyBorder="1" applyAlignment="1">
      <alignment horizontal="justify" vertical="center"/>
      <protection/>
    </xf>
    <xf numFmtId="0" fontId="9" fillId="37" borderId="11" xfId="56" applyFont="1" applyFill="1" applyBorder="1" applyAlignment="1">
      <alignment horizontal="left" vertical="center" wrapText="1"/>
      <protection/>
    </xf>
    <xf numFmtId="0" fontId="11" fillId="0" borderId="0" xfId="61" applyFont="1" applyFill="1" applyAlignment="1">
      <alignment horizontal="lef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8" fillId="0" borderId="0" xfId="61" applyFont="1" applyFill="1" applyAlignment="1">
      <alignment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 quotePrefix="1">
      <alignment/>
      <protection locked="0"/>
    </xf>
    <xf numFmtId="0" fontId="12" fillId="0" borderId="0" xfId="0" applyFont="1" applyFill="1" applyAlignment="1" applyProtection="1" quotePrefix="1">
      <alignment horizontal="right"/>
      <protection locked="0"/>
    </xf>
    <xf numFmtId="3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7" fillId="0" borderId="0" xfId="69" applyFont="1" applyFill="1" applyBorder="1" applyAlignment="1" quotePrefix="1">
      <alignment horizontal="left" vertical="center" wrapText="1" indent="2"/>
    </xf>
    <xf numFmtId="0" fontId="12" fillId="0" borderId="0" xfId="61" applyFont="1" applyFill="1" applyAlignment="1">
      <alignment horizontal="center" vertical="center"/>
      <protection/>
    </xf>
    <xf numFmtId="3" fontId="12" fillId="0" borderId="0" xfId="0" applyNumberFormat="1" applyFont="1" applyFill="1" applyAlignment="1" applyProtection="1" quotePrefix="1">
      <alignment/>
      <protection locked="0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3" xfId="67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 quotePrefix="1">
      <alignment vertical="top" wrapText="1"/>
    </xf>
    <xf numFmtId="0" fontId="17" fillId="0" borderId="0" xfId="73" applyFont="1" applyFill="1" applyBorder="1" quotePrefix="1">
      <alignment horizontal="left" vertical="center" indent="1"/>
    </xf>
    <xf numFmtId="0" fontId="6" fillId="0" borderId="0" xfId="66" applyNumberFormat="1" applyFont="1" applyFill="1" applyBorder="1" quotePrefix="1">
      <alignment horizontal="left" vertical="center" indent="1"/>
    </xf>
    <xf numFmtId="3" fontId="6" fillId="0" borderId="0" xfId="65" applyNumberFormat="1" applyFont="1" applyFill="1" applyBorder="1">
      <alignment vertical="center"/>
    </xf>
    <xf numFmtId="3" fontId="6" fillId="0" borderId="0" xfId="65" applyNumberFormat="1" applyFont="1" applyFill="1" applyBorder="1" quotePrefix="1">
      <alignment vertical="center"/>
    </xf>
    <xf numFmtId="0" fontId="18" fillId="0" borderId="0" xfId="0" applyFont="1" applyFill="1" applyBorder="1" applyAlignment="1" quotePrefix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73" applyFont="1" applyFill="1" applyBorder="1" quotePrefix="1">
      <alignment horizontal="left" vertical="center" indent="1"/>
    </xf>
    <xf numFmtId="3" fontId="20" fillId="0" borderId="0" xfId="72" applyNumberFormat="1" applyFont="1" applyFill="1" applyBorder="1">
      <alignment horizontal="right" vertical="center"/>
    </xf>
    <xf numFmtId="3" fontId="20" fillId="0" borderId="0" xfId="72" applyNumberFormat="1" applyFont="1" applyFill="1" applyBorder="1" quotePrefix="1">
      <alignment horizontal="right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wrapText="1"/>
      <protection/>
    </xf>
    <xf numFmtId="4" fontId="10" fillId="0" borderId="0" xfId="58" applyNumberFormat="1" applyFont="1" applyFill="1">
      <alignment/>
      <protection/>
    </xf>
    <xf numFmtId="3" fontId="10" fillId="0" borderId="0" xfId="58" applyNumberFormat="1" applyFont="1" applyFill="1">
      <alignment/>
      <protection/>
    </xf>
    <xf numFmtId="49" fontId="12" fillId="0" borderId="0" xfId="58" applyNumberFormat="1" applyFont="1" applyFill="1">
      <alignment/>
      <protection/>
    </xf>
    <xf numFmtId="0" fontId="12" fillId="0" borderId="0" xfId="58" applyFont="1" applyFill="1" applyAlignment="1">
      <alignment wrapText="1"/>
      <protection/>
    </xf>
    <xf numFmtId="0" fontId="12" fillId="0" borderId="0" xfId="58" applyFont="1" applyFill="1">
      <alignment/>
      <protection/>
    </xf>
    <xf numFmtId="3" fontId="12" fillId="0" borderId="0" xfId="58" applyNumberFormat="1" applyFont="1" applyFill="1">
      <alignment/>
      <protection/>
    </xf>
    <xf numFmtId="0" fontId="18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left" vertical="center"/>
      <protection/>
    </xf>
    <xf numFmtId="3" fontId="17" fillId="0" borderId="0" xfId="0" applyNumberFormat="1" applyFont="1" applyFill="1" applyBorder="1" applyAlignment="1">
      <alignment horizontal="left" vertical="center" wrapText="1"/>
    </xf>
    <xf numFmtId="3" fontId="22" fillId="0" borderId="0" xfId="65" applyNumberFormat="1" applyFont="1" applyFill="1" applyBorder="1" applyAlignment="1">
      <alignment horizontal="right" vertical="center"/>
    </xf>
    <xf numFmtId="0" fontId="17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horizontal="left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vertical="center" wrapText="1"/>
      <protection/>
    </xf>
    <xf numFmtId="3" fontId="17" fillId="0" borderId="0" xfId="61" applyNumberFormat="1" applyFont="1" applyFill="1" applyAlignment="1">
      <alignment vertical="center"/>
      <protection/>
    </xf>
    <xf numFmtId="3" fontId="12" fillId="0" borderId="0" xfId="61" applyNumberFormat="1" applyFont="1" applyFill="1" applyAlignment="1">
      <alignment vertical="center"/>
      <protection/>
    </xf>
    <xf numFmtId="4" fontId="12" fillId="0" borderId="0" xfId="61" applyNumberFormat="1" applyFont="1" applyFill="1" applyAlignment="1">
      <alignment vertical="center"/>
      <protection/>
    </xf>
    <xf numFmtId="0" fontId="12" fillId="0" borderId="0" xfId="61" applyFont="1" applyFill="1" applyAlignment="1">
      <alignment vertical="center" wrapText="1"/>
      <protection/>
    </xf>
    <xf numFmtId="0" fontId="12" fillId="0" borderId="0" xfId="0" applyFont="1" applyAlignment="1">
      <alignment/>
    </xf>
    <xf numFmtId="0" fontId="6" fillId="0" borderId="0" xfId="0" applyFont="1" applyAlignment="1">
      <alignment vertical="top"/>
    </xf>
    <xf numFmtId="3" fontId="12" fillId="0" borderId="0" xfId="61" applyNumberFormat="1" applyFont="1" applyFill="1" applyAlignment="1">
      <alignment vertical="center" wrapText="1"/>
      <protection/>
    </xf>
    <xf numFmtId="3" fontId="18" fillId="0" borderId="0" xfId="61" applyNumberFormat="1" applyFont="1" applyFill="1" applyAlignment="1">
      <alignment vertical="center"/>
      <protection/>
    </xf>
    <xf numFmtId="3" fontId="17" fillId="0" borderId="13" xfId="67" applyNumberFormat="1" applyFont="1" applyFill="1" applyBorder="1" applyAlignment="1">
      <alignment horizontal="center" vertical="center" wrapText="1"/>
    </xf>
    <xf numFmtId="3" fontId="22" fillId="0" borderId="0" xfId="65" applyNumberFormat="1" applyFont="1" applyFill="1" applyBorder="1">
      <alignment vertical="center"/>
    </xf>
    <xf numFmtId="0" fontId="22" fillId="0" borderId="0" xfId="66" applyNumberFormat="1" applyFont="1" applyFill="1" applyBorder="1" quotePrefix="1">
      <alignment horizontal="left" vertical="center" indent="1"/>
    </xf>
    <xf numFmtId="3" fontId="22" fillId="0" borderId="0" xfId="65" applyNumberFormat="1" applyFont="1" applyFill="1" applyBorder="1" quotePrefix="1">
      <alignment vertical="center"/>
    </xf>
    <xf numFmtId="3" fontId="17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14" xfId="60" applyNumberFormat="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3" fontId="22" fillId="0" borderId="0" xfId="72" applyNumberFormat="1" applyFont="1" applyFill="1" applyBorder="1">
      <alignment horizontal="right" vertical="center"/>
    </xf>
    <xf numFmtId="0" fontId="17" fillId="0" borderId="0" xfId="70" applyFont="1" applyFill="1" applyBorder="1" applyAlignment="1" quotePrefix="1">
      <alignment horizontal="left" vertical="center" indent="3"/>
    </xf>
    <xf numFmtId="0" fontId="17" fillId="0" borderId="0" xfId="70" applyFont="1" applyFill="1" applyBorder="1" applyAlignment="1" quotePrefix="1">
      <alignment horizontal="left" vertical="center" indent="1"/>
    </xf>
    <xf numFmtId="3" fontId="22" fillId="0" borderId="0" xfId="72" applyNumberFormat="1" applyFont="1" applyFill="1" applyBorder="1" quotePrefix="1">
      <alignment horizontal="right" vertical="center"/>
    </xf>
    <xf numFmtId="0" fontId="18" fillId="0" borderId="0" xfId="71" applyFont="1" applyFill="1" applyBorder="1" applyAlignment="1" quotePrefix="1">
      <alignment horizontal="left" vertical="center" indent="4"/>
    </xf>
    <xf numFmtId="0" fontId="18" fillId="0" borderId="0" xfId="71" applyFont="1" applyFill="1" applyBorder="1" applyAlignment="1" quotePrefix="1">
      <alignment horizontal="left" vertical="center" indent="1"/>
    </xf>
    <xf numFmtId="3" fontId="9" fillId="0" borderId="11" xfId="55" applyNumberFormat="1" applyFont="1" applyFill="1" applyBorder="1" applyAlignment="1">
      <alignment horizontal="right" vertical="center"/>
      <protection/>
    </xf>
    <xf numFmtId="0" fontId="15" fillId="0" borderId="11" xfId="56" applyFont="1" applyBorder="1" applyAlignment="1">
      <alignment horizontal="center" vertical="center"/>
      <protection/>
    </xf>
    <xf numFmtId="3" fontId="15" fillId="0" borderId="11" xfId="56" applyNumberFormat="1" applyFont="1" applyBorder="1" applyAlignment="1">
      <alignment horizontal="center" vertical="center"/>
      <protection/>
    </xf>
    <xf numFmtId="0" fontId="15" fillId="37" borderId="11" xfId="56" applyFont="1" applyFill="1" applyBorder="1" applyAlignment="1">
      <alignment horizontal="center" vertical="center"/>
      <protection/>
    </xf>
    <xf numFmtId="3" fontId="15" fillId="37" borderId="11" xfId="5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top"/>
    </xf>
    <xf numFmtId="0" fontId="17" fillId="0" borderId="0" xfId="69" applyFont="1" applyFill="1" applyBorder="1" applyAlignment="1" quotePrefix="1">
      <alignment horizontal="left" vertical="center" indent="1"/>
    </xf>
    <xf numFmtId="3" fontId="15" fillId="0" borderId="12" xfId="60" applyNumberFormat="1" applyFont="1" applyFill="1" applyBorder="1" applyAlignment="1">
      <alignment horizontal="center" vertical="center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/>
    </xf>
    <xf numFmtId="0" fontId="8" fillId="0" borderId="0" xfId="56" applyFont="1" applyAlignment="1">
      <alignment horizontal="center" vertical="center" wrapText="1"/>
      <protection/>
    </xf>
    <xf numFmtId="168" fontId="8" fillId="0" borderId="0" xfId="56" applyNumberFormat="1" applyFont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/>
      <protection/>
    </xf>
    <xf numFmtId="4" fontId="8" fillId="0" borderId="0" xfId="56" applyNumberFormat="1" applyFont="1" applyAlignment="1">
      <alignment horizontal="center" vertical="center"/>
      <protection/>
    </xf>
    <xf numFmtId="4" fontId="9" fillId="37" borderId="0" xfId="56" applyNumberFormat="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0" xfId="62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15" fillId="0" borderId="12" xfId="61" applyNumberFormat="1" applyFont="1" applyFill="1" applyBorder="1" applyAlignment="1">
      <alignment horizontal="center" vertical="center"/>
      <protection/>
    </xf>
    <xf numFmtId="49" fontId="8" fillId="0" borderId="0" xfId="58" applyNumberFormat="1" applyFont="1" applyFill="1" applyAlignment="1">
      <alignment horizont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15" fillId="0" borderId="15" xfId="6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top"/>
    </xf>
    <xf numFmtId="0" fontId="1" fillId="38" borderId="0" xfId="0" applyFont="1" applyFill="1" applyAlignment="1">
      <alignment horizontal="center" vertical="center" wrapText="1" readingOrder="1"/>
    </xf>
  </cellXfs>
  <cellStyles count="7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no 2" xfId="57"/>
    <cellStyle name="Normalno 5" xfId="58"/>
    <cellStyle name="Note" xfId="59"/>
    <cellStyle name="Obično_Bilanca prihoda" xfId="60"/>
    <cellStyle name="Obično_PRIHODI 04. -07." xfId="61"/>
    <cellStyle name="Obično_PRIHODI 04. -07. 2" xfId="62"/>
    <cellStyle name="Output" xfId="63"/>
    <cellStyle name="Percent" xfId="64"/>
    <cellStyle name="SAPBEXaggData" xfId="65"/>
    <cellStyle name="SAPBEXaggItem" xfId="66"/>
    <cellStyle name="SAPBEXchaText" xfId="67"/>
    <cellStyle name="SAPBEXformats" xfId="68"/>
    <cellStyle name="SAPBEXHLevel0" xfId="69"/>
    <cellStyle name="SAPBEXHLevel1" xfId="70"/>
    <cellStyle name="SAPBEXHLevel2" xfId="71"/>
    <cellStyle name="SAPBEXstdData" xfId="72"/>
    <cellStyle name="SAPBEXstdItem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AFAFA"/>
      <rgbColor rgb="005A5A5A"/>
      <rgbColor rgb="0082828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1085850</xdr:colOff>
      <xdr:row>21</xdr:row>
      <xdr:rowOff>161925</xdr:rowOff>
    </xdr:to>
    <xdr:pic macro="[3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8505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981075</xdr:colOff>
      <xdr:row>7</xdr:row>
      <xdr:rowOff>161925</xdr:rowOff>
    </xdr:to>
    <xdr:pic macro="[3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7753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tomic1\AppData\Local\Microsoft\Windows\INetCache\Content.Outlook\10U51CE0\op&#263;i%20d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tomic1\AppData\Local\Microsoft\Windows\INetCache\Content.Outlook\10U51CE0\prihod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2">
        <row r="2">
          <cell r="C2" t="str">
            <v>Plan 
2023.</v>
          </cell>
          <cell r="D2" t="str">
            <v>Povećanje/smanjenje</v>
          </cell>
          <cell r="E2" t="str">
            <v>Novi plan 
2023.</v>
          </cell>
        </row>
        <row r="12">
          <cell r="E12">
            <v>240000</v>
          </cell>
        </row>
        <row r="13">
          <cell r="E13">
            <v>12211939</v>
          </cell>
        </row>
        <row r="14">
          <cell r="E14">
            <v>-6146083</v>
          </cell>
        </row>
        <row r="15">
          <cell r="E15">
            <v>5825856</v>
          </cell>
        </row>
      </sheetData>
      <sheetData sheetId="3">
        <row r="1">
          <cell r="A1" t="str">
            <v>Klinički bolnički centar Zagreb</v>
          </cell>
        </row>
        <row r="2">
          <cell r="A2" t="str">
            <v>38069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</sheetNames>
    <sheetDataSet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48.7109375" style="0" customWidth="1"/>
    <col min="2" max="2" width="20.00390625" style="0" customWidth="1"/>
    <col min="3" max="3" width="20.8515625" style="0" customWidth="1"/>
    <col min="4" max="4" width="19.28125" style="0" customWidth="1"/>
  </cols>
  <sheetData>
    <row r="1" spans="1:4" ht="15.75">
      <c r="A1" s="115" t="str">
        <f>CONCATENATE('[1]Tekst varijable'!A2," ",UPPER('[1]Tekst varijable'!A1))</f>
        <v>38069 KLINIČKI BOLNIČKI CENTAR ZAGREB</v>
      </c>
      <c r="B1" s="115"/>
      <c r="C1" s="115"/>
      <c r="D1" s="115"/>
    </row>
    <row r="2" spans="1:4" ht="15">
      <c r="A2" s="17"/>
      <c r="B2" s="18"/>
      <c r="C2" s="18"/>
      <c r="D2" s="18"/>
    </row>
    <row r="3" spans="1:4" ht="15.75">
      <c r="A3" s="116" t="str">
        <f>UPPER("Izmjene i dopune financijskog plana za "&amp;LEFT(RIGHT(B10,5),5)&amp;" godinu")</f>
        <v>IZMJENE I DOPUNE FINANCIJSKOG PLANA ZA 2023. GODINU</v>
      </c>
      <c r="B3" s="116"/>
      <c r="C3" s="116"/>
      <c r="D3" s="116"/>
    </row>
    <row r="4" spans="1:4" ht="15.75">
      <c r="A4" s="19"/>
      <c r="B4" s="20"/>
      <c r="C4" s="20"/>
      <c r="D4" s="20"/>
    </row>
    <row r="5" spans="1:4" ht="16.5">
      <c r="A5" s="117" t="s">
        <v>69</v>
      </c>
      <c r="B5" s="117"/>
      <c r="C5" s="117"/>
      <c r="D5" s="117"/>
    </row>
    <row r="6" spans="1:4" ht="15.75">
      <c r="A6" s="22"/>
      <c r="B6" s="18"/>
      <c r="C6" s="18"/>
      <c r="D6" s="18"/>
    </row>
    <row r="7" spans="1:4" ht="16.5">
      <c r="A7" s="21"/>
      <c r="B7" s="23"/>
      <c r="C7" s="23"/>
      <c r="D7" s="23"/>
    </row>
    <row r="8" spans="1:4" ht="15.75">
      <c r="A8" s="118" t="s">
        <v>70</v>
      </c>
      <c r="B8" s="118"/>
      <c r="C8" s="118"/>
      <c r="D8" s="118"/>
    </row>
    <row r="9" spans="1:4" ht="15">
      <c r="A9" s="24"/>
      <c r="B9" s="25"/>
      <c r="C9" s="25"/>
      <c r="D9" s="25"/>
    </row>
    <row r="10" spans="1:4" ht="28.5">
      <c r="A10" s="26"/>
      <c r="B10" s="27" t="str">
        <f>'[1]BW upit'!C2</f>
        <v>Plan 
2023.</v>
      </c>
      <c r="C10" s="27" t="str">
        <f>'[1]BW upit'!D2</f>
        <v>Povećanje/smanjenje</v>
      </c>
      <c r="D10" s="27" t="str">
        <f>'[1]BW upit'!E2</f>
        <v>Novi plan 
2023.</v>
      </c>
    </row>
    <row r="11" spans="1:4" ht="10.5" customHeight="1">
      <c r="A11" s="106">
        <v>1</v>
      </c>
      <c r="B11" s="107">
        <v>2</v>
      </c>
      <c r="C11" s="107">
        <v>3</v>
      </c>
      <c r="D11" s="107">
        <v>4</v>
      </c>
    </row>
    <row r="12" spans="1:4" ht="15" customHeight="1">
      <c r="A12" s="28" t="s">
        <v>74</v>
      </c>
      <c r="B12" s="105">
        <v>473438890</v>
      </c>
      <c r="C12" s="105">
        <v>46962692</v>
      </c>
      <c r="D12" s="105">
        <f>B12+C12</f>
        <v>520401582</v>
      </c>
    </row>
    <row r="13" spans="1:4" ht="28.5">
      <c r="A13" s="28" t="s">
        <v>75</v>
      </c>
      <c r="B13" s="105">
        <v>23890</v>
      </c>
      <c r="C13" s="105"/>
      <c r="D13" s="105">
        <v>23890</v>
      </c>
    </row>
    <row r="14" spans="1:4" ht="15" customHeight="1">
      <c r="A14" s="28" t="s">
        <v>76</v>
      </c>
      <c r="B14" s="105">
        <f>SUM(B12:B13)</f>
        <v>473462780</v>
      </c>
      <c r="C14" s="105">
        <v>46962692</v>
      </c>
      <c r="D14" s="105">
        <f>SUM(D12:D13)</f>
        <v>520425472</v>
      </c>
    </row>
    <row r="15" spans="1:4" ht="14.25">
      <c r="A15" s="28" t="s">
        <v>77</v>
      </c>
      <c r="B15" s="105">
        <v>425631288</v>
      </c>
      <c r="C15" s="105">
        <v>35520471</v>
      </c>
      <c r="D15" s="105">
        <f>B15+C15</f>
        <v>461151759</v>
      </c>
    </row>
    <row r="16" spans="1:4" ht="28.5">
      <c r="A16" s="28" t="s">
        <v>78</v>
      </c>
      <c r="B16" s="105">
        <v>53657348</v>
      </c>
      <c r="C16" s="105">
        <v>11442221</v>
      </c>
      <c r="D16" s="105">
        <f>B16+C16</f>
        <v>65099569</v>
      </c>
    </row>
    <row r="17" spans="1:4" ht="15" customHeight="1">
      <c r="A17" s="28" t="s">
        <v>79</v>
      </c>
      <c r="B17" s="105">
        <f>SUM(B15:B16)</f>
        <v>479288636</v>
      </c>
      <c r="C17" s="105">
        <f>C15+C16</f>
        <v>46962692</v>
      </c>
      <c r="D17" s="105">
        <f>SUM(D15:D16)</f>
        <v>526251328</v>
      </c>
    </row>
    <row r="18" spans="1:4" ht="15" customHeight="1">
      <c r="A18" s="29" t="s">
        <v>80</v>
      </c>
      <c r="B18" s="105">
        <f>B14-B17</f>
        <v>-5825856</v>
      </c>
      <c r="C18" s="105"/>
      <c r="D18" s="105">
        <f>D14-D17</f>
        <v>-5825856</v>
      </c>
    </row>
    <row r="19" spans="1:4" ht="15">
      <c r="A19" s="17"/>
      <c r="B19" s="18"/>
      <c r="C19" s="18"/>
      <c r="D19" s="18"/>
    </row>
    <row r="20" spans="1:4" ht="14.25">
      <c r="A20" s="119" t="s">
        <v>81</v>
      </c>
      <c r="B20" s="119"/>
      <c r="C20" s="119"/>
      <c r="D20" s="119"/>
    </row>
    <row r="21" spans="1:4" ht="15">
      <c r="A21" s="30"/>
      <c r="B21" s="31"/>
      <c r="C21" s="31"/>
      <c r="D21" s="31"/>
    </row>
    <row r="22" spans="1:4" ht="28.5">
      <c r="A22" s="32"/>
      <c r="B22" s="27" t="str">
        <f>B10</f>
        <v>Plan 
2023.</v>
      </c>
      <c r="C22" s="27" t="str">
        <f>C10</f>
        <v>Povećanje/smanjenje</v>
      </c>
      <c r="D22" s="27" t="str">
        <f>D10</f>
        <v>Novi plan 
2023.</v>
      </c>
    </row>
    <row r="23" spans="1:4" ht="10.5" customHeight="1">
      <c r="A23" s="108">
        <v>1</v>
      </c>
      <c r="B23" s="109">
        <v>2</v>
      </c>
      <c r="C23" s="109">
        <v>3</v>
      </c>
      <c r="D23" s="109">
        <v>4</v>
      </c>
    </row>
    <row r="24" spans="1:4" ht="28.5">
      <c r="A24" s="33" t="s">
        <v>82</v>
      </c>
      <c r="B24" s="105">
        <v>0</v>
      </c>
      <c r="C24" s="105">
        <f>D24-B24</f>
        <v>0</v>
      </c>
      <c r="D24" s="105">
        <f>'[1]BW upit'!E11</f>
        <v>0</v>
      </c>
    </row>
    <row r="25" spans="1:4" ht="28.5">
      <c r="A25" s="33" t="s">
        <v>83</v>
      </c>
      <c r="B25" s="105">
        <v>240000</v>
      </c>
      <c r="C25" s="105">
        <f>D25-B25</f>
        <v>0</v>
      </c>
      <c r="D25" s="105">
        <f>'[1]BW upit'!E12</f>
        <v>240000</v>
      </c>
    </row>
    <row r="26" spans="1:4" ht="28.5">
      <c r="A26" s="33" t="s">
        <v>84</v>
      </c>
      <c r="B26" s="105">
        <v>12211939</v>
      </c>
      <c r="C26" s="105">
        <f>D26-B26</f>
        <v>0</v>
      </c>
      <c r="D26" s="105">
        <f>'[1]BW upit'!E13</f>
        <v>12211939</v>
      </c>
    </row>
    <row r="27" spans="1:4" ht="15" customHeight="1">
      <c r="A27" s="33" t="s">
        <v>85</v>
      </c>
      <c r="B27" s="105">
        <v>-6146083</v>
      </c>
      <c r="C27" s="105">
        <f>D27-B27</f>
        <v>0</v>
      </c>
      <c r="D27" s="105">
        <f>'[1]BW upit'!E14</f>
        <v>-6146083</v>
      </c>
    </row>
    <row r="28" spans="1:4" ht="15" customHeight="1">
      <c r="A28" s="33" t="s">
        <v>86</v>
      </c>
      <c r="B28" s="105">
        <v>5825856</v>
      </c>
      <c r="C28" s="105">
        <f>D28-B28</f>
        <v>0</v>
      </c>
      <c r="D28" s="105">
        <f>'[1]BW upit'!E15</f>
        <v>5825856</v>
      </c>
    </row>
    <row r="29" spans="1:4" ht="15" customHeight="1">
      <c r="A29" s="33" t="s">
        <v>87</v>
      </c>
      <c r="B29" s="105">
        <v>0</v>
      </c>
      <c r="C29" s="105">
        <f>C18+C28</f>
        <v>0</v>
      </c>
      <c r="D29" s="105">
        <f>D18+D28</f>
        <v>0</v>
      </c>
    </row>
  </sheetData>
  <sheetProtection/>
  <mergeCells count="5">
    <mergeCell ref="A1:D1"/>
    <mergeCell ref="A3:D3"/>
    <mergeCell ref="A5:D5"/>
    <mergeCell ref="A8:D8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D14 B14" formulaRange="1"/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5.7109375" style="0" customWidth="1"/>
    <col min="4" max="4" width="72.00390625" style="0" customWidth="1"/>
    <col min="5" max="6" width="0" style="0" hidden="1" customWidth="1"/>
    <col min="7" max="7" width="14.7109375" style="0" customWidth="1"/>
    <col min="8" max="8" width="17.57421875" style="0" customWidth="1"/>
    <col min="9" max="9" width="14.7109375" style="0" customWidth="1"/>
    <col min="11" max="11" width="10.140625" style="0" bestFit="1" customWidth="1"/>
  </cols>
  <sheetData>
    <row r="1" spans="1:9" ht="16.5">
      <c r="A1" s="120" t="s">
        <v>88</v>
      </c>
      <c r="B1" s="121"/>
      <c r="C1" s="121"/>
      <c r="D1" s="121"/>
      <c r="E1" s="121"/>
      <c r="F1" s="121"/>
      <c r="G1" s="121"/>
      <c r="H1" s="121"/>
      <c r="I1" s="121"/>
    </row>
    <row r="2" spans="1:9" ht="16.5">
      <c r="A2" s="34"/>
      <c r="B2" s="35"/>
      <c r="C2" s="35"/>
      <c r="D2" s="35"/>
      <c r="E2" s="35"/>
      <c r="F2" s="35"/>
      <c r="G2" s="35"/>
      <c r="H2" s="36"/>
      <c r="I2" s="35"/>
    </row>
    <row r="3" spans="1:9" ht="15.75">
      <c r="A3" s="122" t="s">
        <v>89</v>
      </c>
      <c r="B3" s="122"/>
      <c r="C3" s="122"/>
      <c r="D3" s="122"/>
      <c r="E3" s="122"/>
      <c r="F3" s="122"/>
      <c r="G3" s="122"/>
      <c r="H3" s="122"/>
      <c r="I3" s="122"/>
    </row>
    <row r="4" spans="1:9" ht="15.75">
      <c r="A4" s="37"/>
      <c r="B4" s="35"/>
      <c r="C4" s="35"/>
      <c r="D4" s="35"/>
      <c r="E4" s="35"/>
      <c r="F4" s="35"/>
      <c r="G4" s="38"/>
      <c r="H4" s="39"/>
      <c r="I4" s="38"/>
    </row>
    <row r="5" spans="1:9" ht="12.75">
      <c r="A5" s="35"/>
      <c r="B5" s="35"/>
      <c r="C5" s="35"/>
      <c r="D5" s="35"/>
      <c r="E5" s="35"/>
      <c r="F5" s="35"/>
      <c r="G5" s="40"/>
      <c r="H5" s="41"/>
      <c r="I5" s="40"/>
    </row>
    <row r="6" spans="1:9" ht="25.5">
      <c r="A6" s="48" t="s">
        <v>90</v>
      </c>
      <c r="B6" s="48" t="s">
        <v>91</v>
      </c>
      <c r="C6" s="48" t="s">
        <v>92</v>
      </c>
      <c r="D6" s="48" t="s">
        <v>93</v>
      </c>
      <c r="E6" s="49"/>
      <c r="F6" s="49"/>
      <c r="G6" s="48" t="s">
        <v>71</v>
      </c>
      <c r="H6" s="48" t="s">
        <v>72</v>
      </c>
      <c r="I6" s="48" t="s">
        <v>73</v>
      </c>
    </row>
    <row r="7" spans="1:9" ht="10.5" customHeight="1">
      <c r="A7" s="42">
        <v>1</v>
      </c>
      <c r="B7" s="42">
        <v>2</v>
      </c>
      <c r="C7" s="42">
        <v>3</v>
      </c>
      <c r="D7" s="42">
        <v>4</v>
      </c>
      <c r="E7" s="43"/>
      <c r="F7" s="43"/>
      <c r="G7" s="44">
        <v>5</v>
      </c>
      <c r="H7" s="44">
        <v>6</v>
      </c>
      <c r="I7" s="44">
        <v>7</v>
      </c>
    </row>
    <row r="8" spans="1:9" ht="23.25" customHeight="1">
      <c r="A8" s="61"/>
      <c r="B8" s="61"/>
      <c r="C8" s="61"/>
      <c r="D8" s="73" t="s">
        <v>76</v>
      </c>
      <c r="E8" s="45" t="s">
        <v>76</v>
      </c>
      <c r="F8" s="45" t="s">
        <v>94</v>
      </c>
      <c r="G8" s="74">
        <f>G9+G30</f>
        <v>473462780</v>
      </c>
      <c r="H8" s="74">
        <v>46962692</v>
      </c>
      <c r="I8" s="74">
        <f>I9+I30</f>
        <v>520425472</v>
      </c>
    </row>
    <row r="9" spans="1:9" ht="12.75">
      <c r="A9" s="75" t="str">
        <f aca="true" t="shared" si="0" ref="A9:A32">IF(ISNUMBER(SEARCH("XXX",E9)),LEFT(E9,LEN(E9)-3),"")</f>
        <v>6</v>
      </c>
      <c r="B9" s="75">
        <f aca="true" t="shared" si="1" ref="B9:B32">IF(ISNUMBER(SEARCH("YYY",E9)),LEFT(E9,LEN(E9)-3),"")</f>
      </c>
      <c r="C9" s="75">
        <f aca="true" t="shared" si="2" ref="C9:C32">IF(ISNUMBER(VALUE(E9)),E9,"")</f>
      </c>
      <c r="D9" s="76" t="str">
        <f>IF(ISNUMBER(SEARCH("XXX",E9)),VLOOKUP(CONCATENATE("DRRH/",LEFT(E9,LEN(E9)-3)),'[2]List1'!A$2:B$17,2,FALSE),IF(ISNUMBER(SEARCH("YYY",E9)),VLOOKUP(CONCATENATE("DRRH/",LEFT(E9,LEN(E9)-3)),'[2]List1'!C$2:D$17,2,FALSE),F9))</f>
        <v>Prihodi poslovanja</v>
      </c>
      <c r="E9" s="78" t="s">
        <v>96</v>
      </c>
      <c r="F9" s="79" t="s">
        <v>94</v>
      </c>
      <c r="G9" s="79">
        <f>G10+G16+G18+G20+G23+G27</f>
        <v>473438890</v>
      </c>
      <c r="H9" s="79">
        <f>H23+H10</f>
        <v>46962692</v>
      </c>
      <c r="I9" s="79">
        <f>I10+I16+I18+I20+I23+I27</f>
        <v>520401582</v>
      </c>
    </row>
    <row r="10" spans="1:9" ht="13.5">
      <c r="A10" s="77">
        <f t="shared" si="0"/>
      </c>
      <c r="B10" s="77" t="str">
        <f t="shared" si="1"/>
        <v>63</v>
      </c>
      <c r="C10" s="77">
        <f t="shared" si="2"/>
      </c>
      <c r="D10" s="78" t="str">
        <f>IF(ISNUMBER(SEARCH("XXX",E10)),VLOOKUP(CONCATENATE("DRRH/",LEFT(E10,LEN(E10)-3)),'[2]List1'!A$2:B$17,2,FALSE),IF(ISNUMBER(SEARCH("YYY",E10)),VLOOKUP(CONCATENATE("DRRH/",LEFT(E10,LEN(E10)-3)),'[2]List1'!C$2:D$17,2,FALSE),F10))</f>
        <v>Pomoći iz inozemstva (darovnice) i od subjekata unutar općeg proračuna</v>
      </c>
      <c r="E10" s="80" t="s">
        <v>97</v>
      </c>
      <c r="F10" s="80" t="s">
        <v>94</v>
      </c>
      <c r="G10" s="80">
        <f>SUM(G11:G15)</f>
        <v>36227350</v>
      </c>
      <c r="H10" s="80">
        <f>H14</f>
        <v>-4223472</v>
      </c>
      <c r="I10" s="80">
        <f>G10+H10</f>
        <v>32003878</v>
      </c>
    </row>
    <row r="11" spans="1:9" ht="13.5">
      <c r="A11" s="77">
        <f t="shared" si="0"/>
      </c>
      <c r="B11" s="77">
        <f t="shared" si="1"/>
      </c>
      <c r="C11" s="71" t="str">
        <f t="shared" si="2"/>
        <v>51</v>
      </c>
      <c r="D11" s="82" t="str">
        <f>IF(ISNUMBER(SEARCH("XXX",E11)),VLOOKUP(CONCATENATE("DRRH/",LEFT(E11,LEN(E11)-3)),'[2]List1'!A$2:B$17,2,FALSE),IF(ISNUMBER(SEARCH("YYY",E11)),VLOOKUP(CONCATENATE("DRRH/",LEFT(E11,LEN(E11)-3)),'[2]List1'!C$2:D$17,2,FALSE),F11))</f>
        <v>Pomoći EU</v>
      </c>
      <c r="E11" s="80" t="s">
        <v>98</v>
      </c>
      <c r="F11" s="80" t="s">
        <v>99</v>
      </c>
      <c r="G11" s="80">
        <v>44100</v>
      </c>
      <c r="H11" s="81"/>
      <c r="I11" s="80">
        <v>44100</v>
      </c>
    </row>
    <row r="12" spans="1:9" ht="13.5">
      <c r="A12" s="77">
        <f t="shared" si="0"/>
      </c>
      <c r="B12" s="77">
        <f t="shared" si="1"/>
      </c>
      <c r="C12" s="71" t="str">
        <f t="shared" si="2"/>
        <v>52</v>
      </c>
      <c r="D12" s="82" t="str">
        <f>IF(ISNUMBER(SEARCH("XXX",E12)),VLOOKUP(CONCATENATE("DRRH/",LEFT(E12,LEN(E12)-3)),'[2]List1'!A$2:B$17,2,FALSE),IF(ISNUMBER(SEARCH("YYY",E12)),VLOOKUP(CONCATENATE("DRRH/",LEFT(E12,LEN(E12)-3)),'[2]List1'!C$2:D$17,2,FALSE),F12))</f>
        <v>Ostale pomoći</v>
      </c>
      <c r="E12" s="80" t="s">
        <v>32</v>
      </c>
      <c r="F12" s="80" t="s">
        <v>33</v>
      </c>
      <c r="G12" s="85">
        <v>1808346</v>
      </c>
      <c r="H12" s="81"/>
      <c r="I12" s="85">
        <v>1808346</v>
      </c>
    </row>
    <row r="13" spans="1:9" ht="13.5">
      <c r="A13" s="77">
        <f t="shared" si="0"/>
      </c>
      <c r="B13" s="77">
        <f t="shared" si="1"/>
      </c>
      <c r="C13" s="71" t="str">
        <f t="shared" si="2"/>
        <v>56</v>
      </c>
      <c r="D13" s="82" t="str">
        <f>IF(ISNUMBER(SEARCH("XXX",E13)),VLOOKUP(CONCATENATE("DRRH/",LEFT(E13,LEN(E13)-3)),'[2]List1'!A$2:B$17,2,FALSE),IF(ISNUMBER(SEARCH("YYY",E13)),VLOOKUP(CONCATENATE("DRRH/",LEFT(E13,LEN(E13)-3)),'[2]List1'!C$2:D$17,2,FALSE),F13))</f>
        <v>Fondovi EU</v>
      </c>
      <c r="E13" s="80" t="s">
        <v>100</v>
      </c>
      <c r="F13" s="80" t="s">
        <v>101</v>
      </c>
      <c r="G13" s="86">
        <v>195506</v>
      </c>
      <c r="H13" s="81"/>
      <c r="I13" s="86">
        <v>195506</v>
      </c>
    </row>
    <row r="14" spans="1:12" ht="12.75">
      <c r="A14" s="83">
        <f t="shared" si="0"/>
      </c>
      <c r="B14" s="83">
        <f t="shared" si="1"/>
      </c>
      <c r="C14" s="46" t="str">
        <f t="shared" si="2"/>
        <v>57</v>
      </c>
      <c r="D14" s="72" t="str">
        <f>IF(ISNUMBER(SEARCH("XXX",E14)),VLOOKUP(CONCATENATE("DRRH/",LEFT(E14,LEN(E14)-3)),'[2]List1'!A$2:B$17,2,FALSE),IF(ISNUMBER(SEARCH("YYY",E14)),VLOOKUP(CONCATENATE("DRRH/",LEFT(E14,LEN(E14)-3)),'[2]List1'!C$2:D$17,2,FALSE),F14))</f>
        <v>Ostali programi EU</v>
      </c>
      <c r="E14" s="82" t="s">
        <v>102</v>
      </c>
      <c r="F14" s="80" t="s">
        <v>103</v>
      </c>
      <c r="G14" s="80">
        <f>37171245-17471008</f>
        <v>19700237</v>
      </c>
      <c r="H14" s="80">
        <v>-4223472</v>
      </c>
      <c r="I14" s="80">
        <f>G14+H14</f>
        <v>15476765</v>
      </c>
      <c r="K14" s="110"/>
      <c r="L14" s="110"/>
    </row>
    <row r="15" spans="1:9" ht="12.75">
      <c r="A15" s="83">
        <f t="shared" si="0"/>
      </c>
      <c r="B15" s="83">
        <f t="shared" si="1"/>
      </c>
      <c r="C15" s="46" t="str">
        <f t="shared" si="2"/>
        <v>58</v>
      </c>
      <c r="D15" s="72" t="str">
        <f>IF(ISNUMBER(SEARCH("XXX",E15)),VLOOKUP(CONCATENATE("DRRH/",LEFT(E15,LEN(E15)-3)),'[2]List1'!A$2:B$17,2,FALSE),IF(ISNUMBER(SEARCH("YYY",E15)),VLOOKUP(CONCATENATE("DRRH/",LEFT(E15,LEN(E15)-3)),'[2]List1'!C$2:D$17,2,FALSE),F15))</f>
        <v>Instrumenti EU nove generacije</v>
      </c>
      <c r="E15" s="82" t="s">
        <v>104</v>
      </c>
      <c r="F15" s="80" t="s">
        <v>105</v>
      </c>
      <c r="G15" s="80">
        <v>14479161</v>
      </c>
      <c r="H15" s="80"/>
      <c r="I15" s="80">
        <v>14479161</v>
      </c>
    </row>
    <row r="16" spans="1:9" ht="13.5">
      <c r="A16" s="83">
        <f t="shared" si="0"/>
      </c>
      <c r="B16" s="77" t="str">
        <f t="shared" si="1"/>
        <v>64</v>
      </c>
      <c r="C16" s="46">
        <f t="shared" si="2"/>
      </c>
      <c r="D16" s="76" t="str">
        <f>IF(ISNUMBER(SEARCH("XXX",E16)),VLOOKUP(CONCATENATE("DRRH/",LEFT(E16,LEN(E16)-3)),'[2]List1'!A$2:B$17,2,FALSE),IF(ISNUMBER(SEARCH("YYY",E16)),VLOOKUP(CONCATENATE("DRRH/",LEFT(E16,LEN(E16)-3)),'[2]List1'!C$2:D$17,2,FALSE),F16))</f>
        <v>Prihodi od imovine</v>
      </c>
      <c r="E16" s="82" t="s">
        <v>106</v>
      </c>
      <c r="F16" s="80" t="s">
        <v>94</v>
      </c>
      <c r="G16" s="80">
        <v>10000</v>
      </c>
      <c r="H16" s="80"/>
      <c r="I16" s="80">
        <v>10000</v>
      </c>
    </row>
    <row r="17" spans="1:9" ht="12.75">
      <c r="A17" s="75">
        <f t="shared" si="0"/>
      </c>
      <c r="B17" s="75">
        <f t="shared" si="1"/>
      </c>
      <c r="C17" s="46" t="str">
        <f t="shared" si="2"/>
        <v>31</v>
      </c>
      <c r="D17" s="72" t="str">
        <f>IF(ISNUMBER(SEARCH("XXX",E17)),VLOOKUP(CONCATENATE("DRRH/",LEFT(E17,LEN(E17)-3)),'[2]List1'!A$2:B$17,2,FALSE),IF(ISNUMBER(SEARCH("YYY",E17)),VLOOKUP(CONCATENATE("DRRH/",LEFT(E17,LEN(E17)-3)),'[2]List1'!C$2:D$17,2,FALSE),F17))</f>
        <v>Vlastiti prihodi</v>
      </c>
      <c r="E17" s="78" t="s">
        <v>2</v>
      </c>
      <c r="F17" s="79" t="s">
        <v>3</v>
      </c>
      <c r="G17" s="80">
        <v>10000</v>
      </c>
      <c r="H17" s="80"/>
      <c r="I17" s="80">
        <v>10000</v>
      </c>
    </row>
    <row r="18" spans="1:9" ht="13.5">
      <c r="A18" s="77">
        <f t="shared" si="0"/>
      </c>
      <c r="B18" s="77" t="str">
        <f t="shared" si="1"/>
        <v>65</v>
      </c>
      <c r="C18" s="46">
        <f t="shared" si="2"/>
      </c>
      <c r="D18" s="76" t="str">
        <f>IF(ISNUMBER(SEARCH("XXX",E18)),VLOOKUP(CONCATENATE("DRRH/",LEFT(E18,LEN(E18)-3)),'[2]List1'!A$2:B$17,2,FALSE),IF(ISNUMBER(SEARCH("YYY",E18)),VLOOKUP(CONCATENATE("DRRH/",LEFT(E18,LEN(E18)-3)),'[2]List1'!C$2:D$17,2,FALSE),F18))</f>
        <v>Prihodi od upravnih i administrativnih pristojbi, pristojbi po posebnim propisima i naknada</v>
      </c>
      <c r="E18" s="82" t="s">
        <v>107</v>
      </c>
      <c r="F18" s="80" t="s">
        <v>94</v>
      </c>
      <c r="G18" s="80">
        <v>16785241</v>
      </c>
      <c r="H18" s="80"/>
      <c r="I18" s="80">
        <v>16785241</v>
      </c>
    </row>
    <row r="19" spans="1:9" ht="12.75">
      <c r="A19" s="83">
        <f t="shared" si="0"/>
      </c>
      <c r="B19" s="83">
        <f t="shared" si="1"/>
      </c>
      <c r="C19" s="46" t="str">
        <f t="shared" si="2"/>
        <v>43</v>
      </c>
      <c r="D19" s="72" t="str">
        <f>IF(ISNUMBER(SEARCH("XXX",E19)),VLOOKUP(CONCATENATE("DRRH/",LEFT(E19,LEN(E19)-3)),'[2]List1'!A$2:B$17,2,FALSE),IF(ISNUMBER(SEARCH("YYY",E19)),VLOOKUP(CONCATENATE("DRRH/",LEFT(E19,LEN(E19)-3)),'[2]List1'!C$2:D$17,2,FALSE),F19))</f>
        <v>Ostali prihodi za posebne namjene</v>
      </c>
      <c r="E19" s="82" t="s">
        <v>27</v>
      </c>
      <c r="F19" s="80" t="s">
        <v>34</v>
      </c>
      <c r="G19" s="80">
        <v>16785241</v>
      </c>
      <c r="H19" s="80"/>
      <c r="I19" s="80">
        <v>16785241</v>
      </c>
    </row>
    <row r="20" spans="1:9" ht="12.75">
      <c r="A20" s="75">
        <f t="shared" si="0"/>
      </c>
      <c r="B20" s="75" t="str">
        <f t="shared" si="1"/>
        <v>66</v>
      </c>
      <c r="C20" s="75">
        <f t="shared" si="2"/>
      </c>
      <c r="D20" s="76" t="str">
        <f>IF(ISNUMBER(SEARCH("XXX",E20)),VLOOKUP(CONCATENATE("DRRH/",LEFT(E20,LEN(E20)-3)),'[2]List1'!A$2:B$17,2,FALSE),IF(ISNUMBER(SEARCH("YYY",E20)),VLOOKUP(CONCATENATE("DRRH/",LEFT(E20,LEN(E20)-3)),'[2]List1'!C$2:D$17,2,FALSE),F20))</f>
        <v>Prihodi od prodaje proizvoda i robe te pruženih usluga i prihodi od donacija</v>
      </c>
      <c r="E20" s="78" t="s">
        <v>108</v>
      </c>
      <c r="F20" s="79" t="s">
        <v>94</v>
      </c>
      <c r="G20" s="80">
        <v>11904138</v>
      </c>
      <c r="H20" s="80"/>
      <c r="I20" s="80">
        <v>11904138</v>
      </c>
    </row>
    <row r="21" spans="1:9" ht="13.5">
      <c r="A21" s="77">
        <f t="shared" si="0"/>
      </c>
      <c r="B21" s="77">
        <f t="shared" si="1"/>
      </c>
      <c r="C21" s="46" t="str">
        <f t="shared" si="2"/>
        <v>31</v>
      </c>
      <c r="D21" s="72" t="str">
        <f>IF(ISNUMBER(SEARCH("XXX",E21)),VLOOKUP(CONCATENATE("DRRH/",LEFT(E21,LEN(E21)-3)),'[2]List1'!A$2:B$17,2,FALSE),IF(ISNUMBER(SEARCH("YYY",E21)),VLOOKUP(CONCATENATE("DRRH/",LEFT(E21,LEN(E21)-3)),'[2]List1'!C$2:D$17,2,FALSE),F21))</f>
        <v>Vlastiti prihodi</v>
      </c>
      <c r="E21" s="82" t="s">
        <v>2</v>
      </c>
      <c r="F21" s="80" t="s">
        <v>3</v>
      </c>
      <c r="G21" s="80">
        <v>11389837</v>
      </c>
      <c r="H21" s="80"/>
      <c r="I21" s="80">
        <v>11389837</v>
      </c>
    </row>
    <row r="22" spans="1:9" ht="12.75">
      <c r="A22" s="83">
        <f t="shared" si="0"/>
      </c>
      <c r="B22" s="83">
        <f t="shared" si="1"/>
      </c>
      <c r="C22" s="46" t="str">
        <f t="shared" si="2"/>
        <v>61</v>
      </c>
      <c r="D22" s="72" t="str">
        <f>IF(ISNUMBER(SEARCH("XXX",E22)),VLOOKUP(CONCATENATE("DRRH/",LEFT(E22,LEN(E22)-3)),'[2]List1'!A$2:B$17,2,FALSE),IF(ISNUMBER(SEARCH("YYY",E22)),VLOOKUP(CONCATENATE("DRRH/",LEFT(E22,LEN(E22)-3)),'[2]List1'!C$2:D$17,2,FALSE),F22))</f>
        <v>Donacije</v>
      </c>
      <c r="E22" s="82" t="s">
        <v>43</v>
      </c>
      <c r="F22" s="80" t="s">
        <v>44</v>
      </c>
      <c r="G22" s="80">
        <v>514301</v>
      </c>
      <c r="H22" s="80"/>
      <c r="I22" s="80">
        <v>514301</v>
      </c>
    </row>
    <row r="23" spans="1:9" ht="12.75">
      <c r="A23" s="75">
        <f t="shared" si="0"/>
      </c>
      <c r="B23" s="75" t="str">
        <f t="shared" si="1"/>
        <v>67</v>
      </c>
      <c r="C23" s="75">
        <f t="shared" si="2"/>
      </c>
      <c r="D23" s="76" t="str">
        <f>IF(ISNUMBER(SEARCH("XXX",E23)),VLOOKUP(CONCATENATE("DRRH/",LEFT(E23,LEN(E23)-3)),'[2]List1'!A$2:B$17,2,FALSE),IF(ISNUMBER(SEARCH("YYY",E23)),VLOOKUP(CONCATENATE("DRRH/",LEFT(E23,LEN(E23)-3)),'[2]List1'!C$2:D$17,2,FALSE),F23))</f>
        <v>Prihodi iz proračuna</v>
      </c>
      <c r="E23" s="78" t="s">
        <v>109</v>
      </c>
      <c r="F23" s="79" t="s">
        <v>94</v>
      </c>
      <c r="G23" s="80">
        <v>408439061</v>
      </c>
      <c r="H23" s="80">
        <v>51186164</v>
      </c>
      <c r="I23" s="80">
        <f>G23+H23</f>
        <v>459625225</v>
      </c>
    </row>
    <row r="24" spans="1:9" ht="13.5">
      <c r="A24" s="77">
        <f t="shared" si="0"/>
      </c>
      <c r="B24" s="77">
        <f t="shared" si="1"/>
      </c>
      <c r="C24" s="46" t="str">
        <f t="shared" si="2"/>
        <v>11</v>
      </c>
      <c r="D24" s="72" t="str">
        <f>IF(ISNUMBER(SEARCH("XXX",E24)),VLOOKUP(CONCATENATE("DRRH/",LEFT(E24,LEN(E24)-3)),'[2]List1'!A$2:B$17,2,FALSE),IF(ISNUMBER(SEARCH("YYY",E24)),VLOOKUP(CONCATENATE("DRRH/",LEFT(E24,LEN(E24)-3)),'[2]List1'!C$2:D$17,2,FALSE),F24))</f>
        <v>Opći prihodi i primici</v>
      </c>
      <c r="E24" s="82" t="s">
        <v>0</v>
      </c>
      <c r="F24" s="80" t="s">
        <v>1</v>
      </c>
      <c r="G24" s="80">
        <v>9424632</v>
      </c>
      <c r="H24" s="80">
        <v>51186164</v>
      </c>
      <c r="I24" s="80">
        <f>G24+H24</f>
        <v>60610796</v>
      </c>
    </row>
    <row r="25" spans="1:9" ht="13.5">
      <c r="A25" s="77">
        <f t="shared" si="0"/>
      </c>
      <c r="B25" s="77">
        <f t="shared" si="1"/>
      </c>
      <c r="C25" s="46" t="str">
        <f t="shared" si="2"/>
        <v>12</v>
      </c>
      <c r="D25" s="72" t="str">
        <f>IF(ISNUMBER(SEARCH("XXX",E25)),VLOOKUP(CONCATENATE("DRRH/",LEFT(E25,LEN(E25)-3)),'[2]List1'!A$2:B$17,2,FALSE),IF(ISNUMBER(SEARCH("YYY",E25)),VLOOKUP(CONCATENATE("DRRH/",LEFT(E25,LEN(E25)-3)),'[2]List1'!C$2:D$17,2,FALSE),F25))</f>
        <v>Sredstva učešća za pomoći</v>
      </c>
      <c r="E25" s="82" t="s">
        <v>28</v>
      </c>
      <c r="F25" s="80" t="s">
        <v>29</v>
      </c>
      <c r="G25" s="80">
        <v>34501</v>
      </c>
      <c r="H25" s="80"/>
      <c r="I25" s="80">
        <v>34501</v>
      </c>
    </row>
    <row r="26" spans="1:9" ht="13.5">
      <c r="A26" s="77">
        <f t="shared" si="0"/>
      </c>
      <c r="B26" s="77">
        <f t="shared" si="1"/>
      </c>
      <c r="C26" s="46" t="str">
        <f t="shared" si="2"/>
        <v>43</v>
      </c>
      <c r="D26" s="72" t="str">
        <f>IF(ISNUMBER(SEARCH("XXX",E26)),VLOOKUP(CONCATENATE("DRRH/",LEFT(E26,LEN(E26)-3)),'[2]List1'!A$2:B$17,2,FALSE),IF(ISNUMBER(SEARCH("YYY",E26)),VLOOKUP(CONCATENATE("DRRH/",LEFT(E26,LEN(E26)-3)),'[2]List1'!C$2:D$17,2,FALSE),F26))</f>
        <v>Ostali prihodi za posebne namjene</v>
      </c>
      <c r="E26" s="82" t="s">
        <v>27</v>
      </c>
      <c r="F26" s="80" t="s">
        <v>34</v>
      </c>
      <c r="G26" s="80">
        <v>398979928</v>
      </c>
      <c r="H26" s="80"/>
      <c r="I26" s="80">
        <v>398979928</v>
      </c>
    </row>
    <row r="27" spans="1:9" ht="13.5">
      <c r="A27" s="77">
        <f t="shared" si="0"/>
      </c>
      <c r="B27" s="77" t="str">
        <f t="shared" si="1"/>
        <v>68</v>
      </c>
      <c r="C27" s="46">
        <f t="shared" si="2"/>
      </c>
      <c r="D27" s="76" t="str">
        <f>IF(ISNUMBER(SEARCH("XXX",E27)),VLOOKUP(CONCATENATE("DRRH/",LEFT(E27,LEN(E27)-3)),'[2]List1'!A$2:B$17,2,FALSE),IF(ISNUMBER(SEARCH("YYY",E27)),VLOOKUP(CONCATENATE("DRRH/",LEFT(E27,LEN(E27)-3)),'[2]List1'!C$2:D$17,2,FALSE),F27))</f>
        <v>Kazne, upravne mjere i ostali prihodi</v>
      </c>
      <c r="E27" s="82" t="s">
        <v>110</v>
      </c>
      <c r="F27" s="80" t="s">
        <v>94</v>
      </c>
      <c r="G27" s="80">
        <v>73100</v>
      </c>
      <c r="H27" s="80"/>
      <c r="I27" s="80">
        <v>73100</v>
      </c>
    </row>
    <row r="28" spans="1:9" ht="12.75">
      <c r="A28" s="75">
        <f t="shared" si="0"/>
      </c>
      <c r="B28" s="75">
        <f t="shared" si="1"/>
      </c>
      <c r="C28" s="46" t="str">
        <f t="shared" si="2"/>
        <v>31</v>
      </c>
      <c r="D28" s="72" t="str">
        <f>IF(ISNUMBER(SEARCH("XXX",E28)),VLOOKUP(CONCATENATE("DRRH/",LEFT(E28,LEN(E28)-3)),'[2]List1'!A$2:B$17,2,FALSE),IF(ISNUMBER(SEARCH("YYY",E28)),VLOOKUP(CONCATENATE("DRRH/",LEFT(E28,LEN(E28)-3)),'[2]List1'!C$2:D$17,2,FALSE),F28))</f>
        <v>Vlastiti prihodi</v>
      </c>
      <c r="E28" s="78" t="s">
        <v>2</v>
      </c>
      <c r="F28" s="79" t="s">
        <v>3</v>
      </c>
      <c r="G28" s="80">
        <v>73000</v>
      </c>
      <c r="H28" s="80"/>
      <c r="I28" s="80">
        <v>73000</v>
      </c>
    </row>
    <row r="29" spans="1:9" ht="13.5">
      <c r="A29" s="77">
        <f t="shared" si="0"/>
      </c>
      <c r="B29" s="77">
        <f t="shared" si="1"/>
      </c>
      <c r="C29" s="46" t="str">
        <f t="shared" si="2"/>
        <v>43</v>
      </c>
      <c r="D29" s="72" t="str">
        <f>IF(ISNUMBER(SEARCH("XXX",E29)),VLOOKUP(CONCATENATE("DRRH/",LEFT(E29,LEN(E29)-3)),'[2]List1'!A$2:B$17,2,FALSE),IF(ISNUMBER(SEARCH("YYY",E29)),VLOOKUP(CONCATENATE("DRRH/",LEFT(E29,LEN(E29)-3)),'[2]List1'!C$2:D$17,2,FALSE),F29))</f>
        <v>Ostali prihodi za posebne namjene</v>
      </c>
      <c r="E29" s="82" t="s">
        <v>27</v>
      </c>
      <c r="F29" s="80" t="s">
        <v>34</v>
      </c>
      <c r="G29" s="80">
        <v>100</v>
      </c>
      <c r="H29" s="80"/>
      <c r="I29" s="80">
        <v>100</v>
      </c>
    </row>
    <row r="30" spans="1:9" s="84" customFormat="1" ht="13.5">
      <c r="A30" s="77" t="str">
        <f t="shared" si="0"/>
        <v>7</v>
      </c>
      <c r="B30" s="77">
        <f t="shared" si="1"/>
      </c>
      <c r="C30" s="75">
        <f t="shared" si="2"/>
      </c>
      <c r="D30" s="76" t="str">
        <f>IF(ISNUMBER(SEARCH("XXX",E30)),VLOOKUP(CONCATENATE("DRRH/",LEFT(E30,LEN(E30)-3)),'[2]List1'!A$2:B$17,2,FALSE),IF(ISNUMBER(SEARCH("YYY",E30)),VLOOKUP(CONCATENATE("DRRH/",LEFT(E30,LEN(E30)-3)),'[2]List1'!C$2:D$17,2,FALSE),F30))</f>
        <v>Prihodi od prodaje nefinancijske imovine</v>
      </c>
      <c r="E30" s="78" t="s">
        <v>112</v>
      </c>
      <c r="F30" s="79" t="s">
        <v>94</v>
      </c>
      <c r="G30" s="79">
        <v>23890</v>
      </c>
      <c r="H30" s="79"/>
      <c r="I30" s="79">
        <v>23890</v>
      </c>
    </row>
    <row r="31" spans="1:9" ht="13.5">
      <c r="A31" s="77">
        <f t="shared" si="0"/>
      </c>
      <c r="B31" s="77" t="str">
        <f t="shared" si="1"/>
        <v>72</v>
      </c>
      <c r="C31" s="46">
        <f t="shared" si="2"/>
      </c>
      <c r="D31" s="72" t="str">
        <f>IF(ISNUMBER(SEARCH("XXX",E31)),VLOOKUP(CONCATENATE("DRRH/",LEFT(E31,LEN(E31)-3)),'[2]List1'!A$2:B$17,2,FALSE),IF(ISNUMBER(SEARCH("YYY",E31)),VLOOKUP(CONCATENATE("DRRH/",LEFT(E31,LEN(E31)-3)),'[2]List1'!C$2:D$17,2,FALSE),F31))</f>
        <v>Prihodi od prodaje proizvedene dugotrajne imovine</v>
      </c>
      <c r="E31" s="82" t="s">
        <v>113</v>
      </c>
      <c r="F31" s="80" t="s">
        <v>94</v>
      </c>
      <c r="G31" s="80">
        <v>23890</v>
      </c>
      <c r="H31" s="80"/>
      <c r="I31" s="80">
        <v>23890</v>
      </c>
    </row>
    <row r="32" spans="1:9" ht="13.5">
      <c r="A32" s="77">
        <f t="shared" si="0"/>
      </c>
      <c r="B32" s="77">
        <f t="shared" si="1"/>
      </c>
      <c r="C32" s="46" t="str">
        <f t="shared" si="2"/>
        <v>71</v>
      </c>
      <c r="D32" s="72" t="str">
        <f>IF(ISNUMBER(SEARCH("XXX",E32)),VLOOKUP(CONCATENATE("DRRH/",LEFT(E32,LEN(E32)-3)),'[2]List1'!A$2:B$17,2,FALSE),IF(ISNUMBER(SEARCH("YYY",E32)),VLOOKUP(CONCATENATE("DRRH/",LEFT(E32,LEN(E32)-3)),'[2]List1'!C$2:D$17,2,FALSE),F32))</f>
        <v>Prihodi od nefin. imovine i nadoknade štete s osnova osig.</v>
      </c>
      <c r="E32" s="82" t="s">
        <v>41</v>
      </c>
      <c r="F32" s="80" t="s">
        <v>114</v>
      </c>
      <c r="G32" s="80">
        <v>23890</v>
      </c>
      <c r="H32" s="80"/>
      <c r="I32" s="80">
        <v>23890</v>
      </c>
    </row>
  </sheetData>
  <sheetProtection/>
  <mergeCells count="2">
    <mergeCell ref="A1:I1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7.421875" style="0" customWidth="1"/>
    <col min="2" max="2" width="9.00390625" style="0" customWidth="1"/>
    <col min="3" max="3" width="5.7109375" style="0" customWidth="1"/>
    <col min="4" max="4" width="72.00390625" style="0" customWidth="1"/>
    <col min="5" max="10" width="0" style="0" hidden="1" customWidth="1"/>
    <col min="11" max="11" width="17.28125" style="0" customWidth="1"/>
    <col min="12" max="12" width="17.7109375" style="0" customWidth="1"/>
    <col min="13" max="13" width="16.421875" style="0" bestFit="1" customWidth="1"/>
  </cols>
  <sheetData>
    <row r="2" spans="1:13" ht="15.75">
      <c r="A2" s="122" t="s">
        <v>115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35"/>
      <c r="B3" s="35"/>
      <c r="C3" s="35"/>
      <c r="D3" s="35"/>
      <c r="E3" s="35"/>
      <c r="F3" s="35"/>
      <c r="G3" s="40"/>
      <c r="H3" s="40"/>
      <c r="I3" s="40"/>
      <c r="J3" s="40"/>
      <c r="K3" s="47"/>
      <c r="L3" s="47"/>
      <c r="M3" s="47"/>
    </row>
    <row r="4" spans="1:13" ht="25.5">
      <c r="A4" s="62" t="s">
        <v>90</v>
      </c>
      <c r="B4" s="62" t="s">
        <v>91</v>
      </c>
      <c r="C4" s="62" t="s">
        <v>92</v>
      </c>
      <c r="D4" s="62" t="s">
        <v>116</v>
      </c>
      <c r="E4" s="87"/>
      <c r="F4" s="87" t="s">
        <v>93</v>
      </c>
      <c r="G4" s="87"/>
      <c r="H4" s="87"/>
      <c r="I4" s="87"/>
      <c r="J4" s="87"/>
      <c r="K4" s="62" t="s">
        <v>71</v>
      </c>
      <c r="L4" s="62" t="s">
        <v>72</v>
      </c>
      <c r="M4" s="62" t="s">
        <v>73</v>
      </c>
    </row>
    <row r="5" spans="1:13" ht="12.75">
      <c r="A5" s="91">
        <v>1</v>
      </c>
      <c r="B5" s="91">
        <v>2</v>
      </c>
      <c r="C5" s="91">
        <v>3</v>
      </c>
      <c r="D5" s="91">
        <v>4</v>
      </c>
      <c r="E5" s="92"/>
      <c r="F5" s="92"/>
      <c r="G5" s="92"/>
      <c r="H5" s="92"/>
      <c r="I5" s="92"/>
      <c r="J5" s="92"/>
      <c r="K5" s="93">
        <v>5</v>
      </c>
      <c r="L5" s="93">
        <v>6</v>
      </c>
      <c r="M5" s="93">
        <v>7</v>
      </c>
    </row>
    <row r="6" spans="1:13" ht="12.75">
      <c r="A6" s="61"/>
      <c r="B6" s="61"/>
      <c r="C6" s="61"/>
      <c r="D6" s="50" t="s">
        <v>79</v>
      </c>
      <c r="E6" s="94"/>
      <c r="F6" s="94"/>
      <c r="G6" s="94"/>
      <c r="H6" s="94"/>
      <c r="I6" s="94"/>
      <c r="J6" s="94"/>
      <c r="K6" s="88">
        <v>479288636</v>
      </c>
      <c r="L6" s="88">
        <f>L7+L33</f>
        <v>46962692</v>
      </c>
      <c r="M6" s="88">
        <f>K6+L6</f>
        <v>526251328</v>
      </c>
    </row>
    <row r="7" spans="1:13" ht="12.75">
      <c r="A7" s="51" t="str">
        <f aca="true" t="shared" si="0" ref="A7:A52">IF(ISNUMBER(VALUE(E7)),E7,"")</f>
        <v>3</v>
      </c>
      <c r="B7" s="50">
        <f aca="true" t="shared" si="1" ref="B7:B52">IF(ISNUMBER(VALUE(G7)),G7,"")</f>
      </c>
      <c r="C7" s="50">
        <f aca="true" t="shared" si="2" ref="C7:C52">IF(ISNUMBER(VALUE(I7)),I7,"")</f>
      </c>
      <c r="D7" s="50" t="str">
        <f aca="true" t="shared" si="3" ref="D7:D52">CONCATENATE(F7,"    ",H7,"    ",J7)</f>
        <v>Rashodi poslovanja        </v>
      </c>
      <c r="E7" s="52" t="s">
        <v>7</v>
      </c>
      <c r="F7" s="52" t="s">
        <v>8</v>
      </c>
      <c r="G7" s="89" t="s">
        <v>117</v>
      </c>
      <c r="H7" s="89" t="s">
        <v>94</v>
      </c>
      <c r="I7" s="89" t="s">
        <v>94</v>
      </c>
      <c r="J7" s="89" t="s">
        <v>94</v>
      </c>
      <c r="K7" s="88">
        <v>425631288</v>
      </c>
      <c r="L7" s="88">
        <f>L8+L12</f>
        <v>35520471</v>
      </c>
      <c r="M7" s="88">
        <f>K7+L7</f>
        <v>461151759</v>
      </c>
    </row>
    <row r="8" spans="1:13" ht="12.75">
      <c r="A8" s="51">
        <f t="shared" si="0"/>
      </c>
      <c r="B8" s="50" t="str">
        <f t="shared" si="1"/>
        <v>31</v>
      </c>
      <c r="C8" s="50">
        <f t="shared" si="2"/>
      </c>
      <c r="D8" s="50" t="str">
        <f t="shared" si="3"/>
        <v>    Rashodi za zaposlene    </v>
      </c>
      <c r="E8" s="52" t="s">
        <v>94</v>
      </c>
      <c r="F8" s="52" t="s">
        <v>94</v>
      </c>
      <c r="G8" s="52" t="s">
        <v>2</v>
      </c>
      <c r="H8" s="52" t="s">
        <v>9</v>
      </c>
      <c r="I8" s="89" t="s">
        <v>117</v>
      </c>
      <c r="J8" s="89" t="s">
        <v>94</v>
      </c>
      <c r="K8" s="88">
        <v>176347948</v>
      </c>
      <c r="L8" s="90">
        <v>20758</v>
      </c>
      <c r="M8" s="88">
        <f>K8+L8</f>
        <v>176368706</v>
      </c>
    </row>
    <row r="9" spans="1:13" ht="12.75">
      <c r="A9" s="51"/>
      <c r="B9" s="50"/>
      <c r="C9" s="57" t="s">
        <v>0</v>
      </c>
      <c r="D9" s="57" t="s">
        <v>129</v>
      </c>
      <c r="E9" s="52"/>
      <c r="F9" s="52"/>
      <c r="G9" s="52"/>
      <c r="H9" s="52"/>
      <c r="I9" s="89"/>
      <c r="J9" s="89"/>
      <c r="K9" s="88"/>
      <c r="L9" s="59">
        <v>20758</v>
      </c>
      <c r="M9" s="59">
        <v>20758</v>
      </c>
    </row>
    <row r="10" spans="1:13" ht="12.75">
      <c r="A10" s="56">
        <f t="shared" si="0"/>
      </c>
      <c r="B10" s="57">
        <f t="shared" si="1"/>
      </c>
      <c r="C10" s="57" t="str">
        <f t="shared" si="2"/>
        <v>43</v>
      </c>
      <c r="D10" s="57" t="str">
        <f t="shared" si="3"/>
        <v>        Ostali prihodi za posebne namjene</v>
      </c>
      <c r="E10" s="58" t="s">
        <v>94</v>
      </c>
      <c r="F10" s="58" t="s">
        <v>94</v>
      </c>
      <c r="G10" s="58" t="s">
        <v>94</v>
      </c>
      <c r="H10" s="58" t="s">
        <v>94</v>
      </c>
      <c r="I10" s="58" t="s">
        <v>27</v>
      </c>
      <c r="J10" s="58" t="s">
        <v>34</v>
      </c>
      <c r="K10" s="59">
        <v>174485348</v>
      </c>
      <c r="L10" s="60"/>
      <c r="M10" s="59">
        <v>174485348</v>
      </c>
    </row>
    <row r="11" spans="1:13" ht="12.75">
      <c r="A11" s="56">
        <f t="shared" si="0"/>
      </c>
      <c r="B11" s="57">
        <f t="shared" si="1"/>
      </c>
      <c r="C11" s="57" t="str">
        <f t="shared" si="2"/>
        <v>52</v>
      </c>
      <c r="D11" s="57" t="str">
        <f t="shared" si="3"/>
        <v>        Ostale pomoći</v>
      </c>
      <c r="E11" s="58" t="s">
        <v>94</v>
      </c>
      <c r="F11" s="58" t="s">
        <v>94</v>
      </c>
      <c r="G11" s="58" t="s">
        <v>94</v>
      </c>
      <c r="H11" s="58" t="s">
        <v>94</v>
      </c>
      <c r="I11" s="58" t="s">
        <v>32</v>
      </c>
      <c r="J11" s="58" t="s">
        <v>33</v>
      </c>
      <c r="K11" s="59">
        <v>1862600</v>
      </c>
      <c r="L11" s="60"/>
      <c r="M11" s="59">
        <v>1862600</v>
      </c>
    </row>
    <row r="12" spans="1:13" ht="12.75">
      <c r="A12" s="51">
        <f t="shared" si="0"/>
      </c>
      <c r="B12" s="50" t="str">
        <f t="shared" si="1"/>
        <v>32</v>
      </c>
      <c r="C12" s="50">
        <f t="shared" si="2"/>
      </c>
      <c r="D12" s="50" t="str">
        <f t="shared" si="3"/>
        <v>    Materijalni rashodi    </v>
      </c>
      <c r="E12" s="52" t="s">
        <v>94</v>
      </c>
      <c r="F12" s="52" t="s">
        <v>94</v>
      </c>
      <c r="G12" s="52" t="s">
        <v>10</v>
      </c>
      <c r="H12" s="52" t="s">
        <v>11</v>
      </c>
      <c r="I12" s="89" t="s">
        <v>117</v>
      </c>
      <c r="J12" s="89" t="s">
        <v>94</v>
      </c>
      <c r="K12" s="88">
        <v>248343108</v>
      </c>
      <c r="L12" s="88">
        <f>L13+L19</f>
        <v>35499713</v>
      </c>
      <c r="M12" s="88">
        <f>K12+L12</f>
        <v>283842821</v>
      </c>
    </row>
    <row r="13" spans="1:13" ht="12.75">
      <c r="A13" s="56">
        <f t="shared" si="0"/>
      </c>
      <c r="B13" s="57">
        <f t="shared" si="1"/>
      </c>
      <c r="C13" s="57" t="str">
        <f t="shared" si="2"/>
        <v>11</v>
      </c>
      <c r="D13" s="57" t="str">
        <f t="shared" si="3"/>
        <v>        Opći prihodi i primici</v>
      </c>
      <c r="E13" s="58" t="s">
        <v>94</v>
      </c>
      <c r="F13" s="58" t="s">
        <v>94</v>
      </c>
      <c r="G13" s="58" t="s">
        <v>94</v>
      </c>
      <c r="H13" s="58" t="s">
        <v>94</v>
      </c>
      <c r="I13" s="58" t="s">
        <v>0</v>
      </c>
      <c r="J13" s="58" t="s">
        <v>1</v>
      </c>
      <c r="K13" s="59">
        <v>377998</v>
      </c>
      <c r="L13" s="59">
        <f>18069870+33429+17379533</f>
        <v>35482832</v>
      </c>
      <c r="M13" s="59">
        <f>K13+L13</f>
        <v>35860830</v>
      </c>
    </row>
    <row r="14" spans="1:13" ht="12.75">
      <c r="A14" s="56">
        <f t="shared" si="0"/>
      </c>
      <c r="B14" s="57">
        <f t="shared" si="1"/>
      </c>
      <c r="C14" s="57" t="str">
        <f t="shared" si="2"/>
        <v>12</v>
      </c>
      <c r="D14" s="57" t="str">
        <f t="shared" si="3"/>
        <v>        Sredstva učešća za pomoći</v>
      </c>
      <c r="E14" s="58" t="s">
        <v>94</v>
      </c>
      <c r="F14" s="58" t="s">
        <v>94</v>
      </c>
      <c r="G14" s="58" t="s">
        <v>94</v>
      </c>
      <c r="H14" s="58" t="s">
        <v>94</v>
      </c>
      <c r="I14" s="58" t="s">
        <v>28</v>
      </c>
      <c r="J14" s="58" t="s">
        <v>29</v>
      </c>
      <c r="K14" s="59">
        <v>10233</v>
      </c>
      <c r="L14" s="60"/>
      <c r="M14" s="59">
        <v>10233</v>
      </c>
    </row>
    <row r="15" spans="1:13" ht="12.75">
      <c r="A15" s="56">
        <f t="shared" si="0"/>
      </c>
      <c r="B15" s="57">
        <f t="shared" si="1"/>
      </c>
      <c r="C15" s="57" t="str">
        <f t="shared" si="2"/>
        <v>31</v>
      </c>
      <c r="D15" s="57" t="str">
        <f t="shared" si="3"/>
        <v>        Vlastiti prihodi</v>
      </c>
      <c r="E15" s="58" t="s">
        <v>94</v>
      </c>
      <c r="F15" s="58" t="s">
        <v>94</v>
      </c>
      <c r="G15" s="58" t="s">
        <v>94</v>
      </c>
      <c r="H15" s="58" t="s">
        <v>94</v>
      </c>
      <c r="I15" s="58" t="s">
        <v>2</v>
      </c>
      <c r="J15" s="58" t="s">
        <v>3</v>
      </c>
      <c r="K15" s="59">
        <v>6113944</v>
      </c>
      <c r="L15" s="59"/>
      <c r="M15" s="59">
        <v>6113944</v>
      </c>
    </row>
    <row r="16" spans="1:13" ht="12.75">
      <c r="A16" s="56">
        <f t="shared" si="0"/>
      </c>
      <c r="B16" s="57">
        <f t="shared" si="1"/>
      </c>
      <c r="C16" s="57" t="str">
        <f t="shared" si="2"/>
        <v>43</v>
      </c>
      <c r="D16" s="57" t="str">
        <f t="shared" si="3"/>
        <v>        Ostali prihodi za posebne namjene</v>
      </c>
      <c r="E16" s="58" t="s">
        <v>94</v>
      </c>
      <c r="F16" s="58" t="s">
        <v>94</v>
      </c>
      <c r="G16" s="58" t="s">
        <v>94</v>
      </c>
      <c r="H16" s="58" t="s">
        <v>94</v>
      </c>
      <c r="I16" s="58" t="s">
        <v>27</v>
      </c>
      <c r="J16" s="58" t="s">
        <v>34</v>
      </c>
      <c r="K16" s="59">
        <v>241477616</v>
      </c>
      <c r="L16" s="59"/>
      <c r="M16" s="59">
        <v>241477616</v>
      </c>
    </row>
    <row r="17" spans="1:13" ht="12.75">
      <c r="A17" s="56">
        <f t="shared" si="0"/>
      </c>
      <c r="B17" s="57">
        <f t="shared" si="1"/>
      </c>
      <c r="C17" s="57" t="str">
        <f t="shared" si="2"/>
        <v>52</v>
      </c>
      <c r="D17" s="57" t="str">
        <f t="shared" si="3"/>
        <v>        Ostale pomoći</v>
      </c>
      <c r="E17" s="58" t="s">
        <v>94</v>
      </c>
      <c r="F17" s="58" t="s">
        <v>94</v>
      </c>
      <c r="G17" s="58" t="s">
        <v>94</v>
      </c>
      <c r="H17" s="58" t="s">
        <v>94</v>
      </c>
      <c r="I17" s="58" t="s">
        <v>32</v>
      </c>
      <c r="J17" s="58" t="s">
        <v>33</v>
      </c>
      <c r="K17" s="59">
        <v>39899</v>
      </c>
      <c r="L17" s="60"/>
      <c r="M17" s="59">
        <v>39899</v>
      </c>
    </row>
    <row r="18" spans="1:13" ht="12.75">
      <c r="A18" s="56">
        <f t="shared" si="0"/>
      </c>
      <c r="B18" s="57">
        <f t="shared" si="1"/>
      </c>
      <c r="C18" s="57" t="str">
        <f t="shared" si="2"/>
        <v>56</v>
      </c>
      <c r="D18" s="57" t="str">
        <f t="shared" si="3"/>
        <v>        Fondovi EU</v>
      </c>
      <c r="E18" s="58" t="s">
        <v>94</v>
      </c>
      <c r="F18" s="58" t="s">
        <v>94</v>
      </c>
      <c r="G18" s="58" t="s">
        <v>94</v>
      </c>
      <c r="H18" s="58" t="s">
        <v>94</v>
      </c>
      <c r="I18" s="58" t="s">
        <v>100</v>
      </c>
      <c r="J18" s="58" t="s">
        <v>101</v>
      </c>
      <c r="K18" s="59">
        <v>57989</v>
      </c>
      <c r="L18" s="60"/>
      <c r="M18" s="59">
        <v>57989</v>
      </c>
    </row>
    <row r="19" spans="1:13" ht="12.75">
      <c r="A19" s="56">
        <f t="shared" si="0"/>
      </c>
      <c r="B19" s="57">
        <f t="shared" si="1"/>
      </c>
      <c r="C19" s="57" t="str">
        <f t="shared" si="2"/>
        <v>57</v>
      </c>
      <c r="D19" s="57" t="str">
        <f t="shared" si="3"/>
        <v>        Ostali programi EU</v>
      </c>
      <c r="E19" s="58" t="s">
        <v>94</v>
      </c>
      <c r="F19" s="58" t="s">
        <v>94</v>
      </c>
      <c r="G19" s="58" t="s">
        <v>94</v>
      </c>
      <c r="H19" s="58" t="s">
        <v>94</v>
      </c>
      <c r="I19" s="58" t="s">
        <v>102</v>
      </c>
      <c r="J19" s="58" t="s">
        <v>103</v>
      </c>
      <c r="K19" s="59">
        <v>19530</v>
      </c>
      <c r="L19" s="60">
        <v>16881</v>
      </c>
      <c r="M19" s="59">
        <f>K19+L19</f>
        <v>36411</v>
      </c>
    </row>
    <row r="20" spans="1:13" ht="12.75">
      <c r="A20" s="56">
        <f t="shared" si="0"/>
      </c>
      <c r="B20" s="57">
        <f t="shared" si="1"/>
      </c>
      <c r="C20" s="57" t="str">
        <f t="shared" si="2"/>
        <v>58</v>
      </c>
      <c r="D20" s="57" t="str">
        <f t="shared" si="3"/>
        <v>        Instrumenti EU nove generacije</v>
      </c>
      <c r="E20" s="58" t="s">
        <v>94</v>
      </c>
      <c r="F20" s="58" t="s">
        <v>94</v>
      </c>
      <c r="G20" s="58" t="s">
        <v>94</v>
      </c>
      <c r="H20" s="58" t="s">
        <v>94</v>
      </c>
      <c r="I20" s="58" t="s">
        <v>104</v>
      </c>
      <c r="J20" s="58" t="s">
        <v>105</v>
      </c>
      <c r="K20" s="59">
        <v>34206</v>
      </c>
      <c r="L20" s="60"/>
      <c r="M20" s="59">
        <v>34206</v>
      </c>
    </row>
    <row r="21" spans="1:13" ht="12.75">
      <c r="A21" s="56">
        <f t="shared" si="0"/>
      </c>
      <c r="B21" s="57">
        <f t="shared" si="1"/>
      </c>
      <c r="C21" s="57" t="str">
        <f t="shared" si="2"/>
        <v>61</v>
      </c>
      <c r="D21" s="57" t="str">
        <f t="shared" si="3"/>
        <v>        Donacije</v>
      </c>
      <c r="E21" s="58" t="s">
        <v>94</v>
      </c>
      <c r="F21" s="58" t="s">
        <v>94</v>
      </c>
      <c r="G21" s="58" t="s">
        <v>94</v>
      </c>
      <c r="H21" s="58" t="s">
        <v>94</v>
      </c>
      <c r="I21" s="58" t="s">
        <v>43</v>
      </c>
      <c r="J21" s="58" t="s">
        <v>44</v>
      </c>
      <c r="K21" s="59">
        <v>207711</v>
      </c>
      <c r="L21" s="60"/>
      <c r="M21" s="59">
        <v>207711</v>
      </c>
    </row>
    <row r="22" spans="1:13" ht="12.75">
      <c r="A22" s="56">
        <f t="shared" si="0"/>
      </c>
      <c r="B22" s="57">
        <f t="shared" si="1"/>
      </c>
      <c r="C22" s="57" t="str">
        <f t="shared" si="2"/>
        <v>71</v>
      </c>
      <c r="D22" s="57" t="str">
        <f t="shared" si="3"/>
        <v>        Prihodi od nefin. imovine i nadoknade štete s osnova osig.</v>
      </c>
      <c r="E22" s="58" t="s">
        <v>94</v>
      </c>
      <c r="F22" s="58" t="s">
        <v>94</v>
      </c>
      <c r="G22" s="58" t="s">
        <v>94</v>
      </c>
      <c r="H22" s="58" t="s">
        <v>94</v>
      </c>
      <c r="I22" s="58" t="s">
        <v>41</v>
      </c>
      <c r="J22" s="58" t="s">
        <v>114</v>
      </c>
      <c r="K22" s="59">
        <v>3982</v>
      </c>
      <c r="L22" s="60"/>
      <c r="M22" s="59">
        <v>3982</v>
      </c>
    </row>
    <row r="23" spans="1:13" ht="12.75">
      <c r="A23" s="51">
        <f t="shared" si="0"/>
      </c>
      <c r="B23" s="50" t="str">
        <f t="shared" si="1"/>
        <v>34</v>
      </c>
      <c r="C23" s="50">
        <f t="shared" si="2"/>
      </c>
      <c r="D23" s="50" t="str">
        <f t="shared" si="3"/>
        <v>    Financijski rashodi    </v>
      </c>
      <c r="E23" s="52" t="s">
        <v>94</v>
      </c>
      <c r="F23" s="52" t="s">
        <v>94</v>
      </c>
      <c r="G23" s="52" t="s">
        <v>12</v>
      </c>
      <c r="H23" s="52" t="s">
        <v>13</v>
      </c>
      <c r="I23" s="89" t="s">
        <v>117</v>
      </c>
      <c r="J23" s="89" t="s">
        <v>94</v>
      </c>
      <c r="K23" s="88">
        <v>634779</v>
      </c>
      <c r="L23" s="88"/>
      <c r="M23" s="88">
        <v>634779</v>
      </c>
    </row>
    <row r="24" spans="1:13" ht="12.75">
      <c r="A24" s="56">
        <f t="shared" si="0"/>
      </c>
      <c r="B24" s="57">
        <f t="shared" si="1"/>
      </c>
      <c r="C24" s="57" t="str">
        <f t="shared" si="2"/>
        <v>31</v>
      </c>
      <c r="D24" s="57" t="str">
        <f t="shared" si="3"/>
        <v>        Vlastiti prihodi</v>
      </c>
      <c r="E24" s="58" t="s">
        <v>94</v>
      </c>
      <c r="F24" s="58" t="s">
        <v>94</v>
      </c>
      <c r="G24" s="58" t="s">
        <v>94</v>
      </c>
      <c r="H24" s="58" t="s">
        <v>94</v>
      </c>
      <c r="I24" s="58" t="s">
        <v>2</v>
      </c>
      <c r="J24" s="58" t="s">
        <v>3</v>
      </c>
      <c r="K24" s="59">
        <v>84279</v>
      </c>
      <c r="L24" s="60"/>
      <c r="M24" s="59">
        <v>84279</v>
      </c>
    </row>
    <row r="25" spans="1:13" ht="12.75">
      <c r="A25" s="56">
        <f t="shared" si="0"/>
      </c>
      <c r="B25" s="57">
        <f t="shared" si="1"/>
      </c>
      <c r="C25" s="57" t="str">
        <f t="shared" si="2"/>
        <v>43</v>
      </c>
      <c r="D25" s="57" t="str">
        <f t="shared" si="3"/>
        <v>        Ostali prihodi za posebne namjene</v>
      </c>
      <c r="E25" s="58" t="s">
        <v>94</v>
      </c>
      <c r="F25" s="58" t="s">
        <v>94</v>
      </c>
      <c r="G25" s="58" t="s">
        <v>94</v>
      </c>
      <c r="H25" s="58" t="s">
        <v>94</v>
      </c>
      <c r="I25" s="58" t="s">
        <v>27</v>
      </c>
      <c r="J25" s="58" t="s">
        <v>34</v>
      </c>
      <c r="K25" s="59">
        <v>550500</v>
      </c>
      <c r="L25" s="59"/>
      <c r="M25" s="59">
        <v>550500</v>
      </c>
    </row>
    <row r="26" spans="1:13" ht="12.75">
      <c r="A26" s="51">
        <f t="shared" si="0"/>
      </c>
      <c r="B26" s="50" t="str">
        <f t="shared" si="1"/>
        <v>37</v>
      </c>
      <c r="C26" s="50">
        <f t="shared" si="2"/>
      </c>
      <c r="D26" s="50" t="str">
        <f t="shared" si="3"/>
        <v>    Naknade građanima i kućanstvima na temelju osiguranja i druge naknade    </v>
      </c>
      <c r="E26" s="52" t="s">
        <v>94</v>
      </c>
      <c r="F26" s="52" t="s">
        <v>94</v>
      </c>
      <c r="G26" s="52" t="s">
        <v>15</v>
      </c>
      <c r="H26" s="52" t="s">
        <v>16</v>
      </c>
      <c r="I26" s="89" t="s">
        <v>117</v>
      </c>
      <c r="J26" s="89" t="s">
        <v>94</v>
      </c>
      <c r="K26" s="88">
        <v>192181</v>
      </c>
      <c r="L26" s="88"/>
      <c r="M26" s="88">
        <v>192181</v>
      </c>
    </row>
    <row r="27" spans="1:13" ht="12.75">
      <c r="A27" s="56">
        <f t="shared" si="0"/>
      </c>
      <c r="B27" s="57">
        <f t="shared" si="1"/>
      </c>
      <c r="C27" s="57" t="str">
        <f t="shared" si="2"/>
        <v>31</v>
      </c>
      <c r="D27" s="57" t="str">
        <f t="shared" si="3"/>
        <v>        Vlastiti prihodi</v>
      </c>
      <c r="E27" s="58" t="s">
        <v>94</v>
      </c>
      <c r="F27" s="58" t="s">
        <v>94</v>
      </c>
      <c r="G27" s="58" t="s">
        <v>94</v>
      </c>
      <c r="H27" s="58" t="s">
        <v>94</v>
      </c>
      <c r="I27" s="58" t="s">
        <v>2</v>
      </c>
      <c r="J27" s="58" t="s">
        <v>3</v>
      </c>
      <c r="K27" s="59">
        <v>120000</v>
      </c>
      <c r="L27" s="59"/>
      <c r="M27" s="59">
        <v>120000</v>
      </c>
    </row>
    <row r="28" spans="1:13" ht="12.75">
      <c r="A28" s="56">
        <f t="shared" si="0"/>
      </c>
      <c r="B28" s="57">
        <f t="shared" si="1"/>
      </c>
      <c r="C28" s="57" t="str">
        <f t="shared" si="2"/>
        <v>43</v>
      </c>
      <c r="D28" s="57" t="str">
        <f t="shared" si="3"/>
        <v>        Ostali prihodi za posebne namjene</v>
      </c>
      <c r="E28" s="58" t="s">
        <v>94</v>
      </c>
      <c r="F28" s="58" t="s">
        <v>94</v>
      </c>
      <c r="G28" s="58" t="s">
        <v>94</v>
      </c>
      <c r="H28" s="58" t="s">
        <v>94</v>
      </c>
      <c r="I28" s="58" t="s">
        <v>27</v>
      </c>
      <c r="J28" s="58" t="s">
        <v>34</v>
      </c>
      <c r="K28" s="59">
        <v>39000</v>
      </c>
      <c r="L28" s="60"/>
      <c r="M28" s="59">
        <v>39000</v>
      </c>
    </row>
    <row r="29" spans="1:13" ht="12.75">
      <c r="A29" s="56">
        <f t="shared" si="0"/>
      </c>
      <c r="B29" s="57">
        <f t="shared" si="1"/>
      </c>
      <c r="C29" s="57" t="str">
        <f t="shared" si="2"/>
        <v>61</v>
      </c>
      <c r="D29" s="57" t="str">
        <f t="shared" si="3"/>
        <v>        Donacije</v>
      </c>
      <c r="E29" s="58" t="s">
        <v>94</v>
      </c>
      <c r="F29" s="58" t="s">
        <v>94</v>
      </c>
      <c r="G29" s="58" t="s">
        <v>94</v>
      </c>
      <c r="H29" s="58" t="s">
        <v>94</v>
      </c>
      <c r="I29" s="58" t="s">
        <v>43</v>
      </c>
      <c r="J29" s="58" t="s">
        <v>44</v>
      </c>
      <c r="K29" s="59">
        <v>33181</v>
      </c>
      <c r="L29" s="60"/>
      <c r="M29" s="59">
        <v>33181</v>
      </c>
    </row>
    <row r="30" spans="1:13" ht="12.75">
      <c r="A30" s="51">
        <f t="shared" si="0"/>
      </c>
      <c r="B30" s="50" t="str">
        <f t="shared" si="1"/>
        <v>38</v>
      </c>
      <c r="C30" s="50">
        <f t="shared" si="2"/>
      </c>
      <c r="D30" s="50" t="str">
        <f t="shared" si="3"/>
        <v>    Ostali rashodi    </v>
      </c>
      <c r="E30" s="52" t="s">
        <v>94</v>
      </c>
      <c r="F30" s="52" t="s">
        <v>94</v>
      </c>
      <c r="G30" s="52" t="s">
        <v>17</v>
      </c>
      <c r="H30" s="52" t="s">
        <v>18</v>
      </c>
      <c r="I30" s="89" t="s">
        <v>117</v>
      </c>
      <c r="J30" s="89" t="s">
        <v>94</v>
      </c>
      <c r="K30" s="88">
        <v>113272</v>
      </c>
      <c r="L30" s="88"/>
      <c r="M30" s="88">
        <v>113272</v>
      </c>
    </row>
    <row r="31" spans="1:13" ht="12.75">
      <c r="A31" s="56">
        <f t="shared" si="0"/>
      </c>
      <c r="B31" s="57">
        <f t="shared" si="1"/>
      </c>
      <c r="C31" s="57" t="str">
        <f t="shared" si="2"/>
        <v>31</v>
      </c>
      <c r="D31" s="57" t="str">
        <f t="shared" si="3"/>
        <v>        Vlastiti prihodi</v>
      </c>
      <c r="E31" s="58" t="s">
        <v>94</v>
      </c>
      <c r="F31" s="58" t="s">
        <v>94</v>
      </c>
      <c r="G31" s="58" t="s">
        <v>94</v>
      </c>
      <c r="H31" s="58" t="s">
        <v>94</v>
      </c>
      <c r="I31" s="58" t="s">
        <v>2</v>
      </c>
      <c r="J31" s="58" t="s">
        <v>3</v>
      </c>
      <c r="K31" s="59">
        <v>100000</v>
      </c>
      <c r="L31" s="59"/>
      <c r="M31" s="59">
        <v>100000</v>
      </c>
    </row>
    <row r="32" spans="1:13" ht="12.75">
      <c r="A32" s="56">
        <f t="shared" si="0"/>
      </c>
      <c r="B32" s="57">
        <f t="shared" si="1"/>
      </c>
      <c r="C32" s="57" t="str">
        <f t="shared" si="2"/>
        <v>43</v>
      </c>
      <c r="D32" s="57" t="str">
        <f t="shared" si="3"/>
        <v>        Ostali prihodi za posebne namjene</v>
      </c>
      <c r="E32" s="58" t="s">
        <v>94</v>
      </c>
      <c r="F32" s="58" t="s">
        <v>94</v>
      </c>
      <c r="G32" s="58" t="s">
        <v>94</v>
      </c>
      <c r="H32" s="58" t="s">
        <v>94</v>
      </c>
      <c r="I32" s="58" t="s">
        <v>27</v>
      </c>
      <c r="J32" s="58" t="s">
        <v>34</v>
      </c>
      <c r="K32" s="59">
        <v>13272</v>
      </c>
      <c r="L32" s="60"/>
      <c r="M32" s="59">
        <v>13272</v>
      </c>
    </row>
    <row r="33" spans="1:13" ht="12.75">
      <c r="A33" s="51" t="str">
        <f t="shared" si="0"/>
        <v>4</v>
      </c>
      <c r="B33" s="50">
        <f t="shared" si="1"/>
      </c>
      <c r="C33" s="50">
        <f t="shared" si="2"/>
      </c>
      <c r="D33" s="50" t="str">
        <f t="shared" si="3"/>
        <v>Rashodi za nabavu nefinancijske imovine        </v>
      </c>
      <c r="E33" s="52" t="s">
        <v>19</v>
      </c>
      <c r="F33" s="52" t="s">
        <v>20</v>
      </c>
      <c r="G33" s="89" t="s">
        <v>117</v>
      </c>
      <c r="H33" s="89" t="s">
        <v>94</v>
      </c>
      <c r="I33" s="89" t="s">
        <v>94</v>
      </c>
      <c r="J33" s="89" t="s">
        <v>94</v>
      </c>
      <c r="K33" s="88">
        <v>53657348</v>
      </c>
      <c r="L33" s="88">
        <f>L36+L44</f>
        <v>11442221</v>
      </c>
      <c r="M33" s="88">
        <f>K33+L33</f>
        <v>65099569</v>
      </c>
    </row>
    <row r="34" spans="1:13" ht="12.75">
      <c r="A34" s="51">
        <f t="shared" si="0"/>
      </c>
      <c r="B34" s="50" t="str">
        <f t="shared" si="1"/>
        <v>41</v>
      </c>
      <c r="C34" s="50">
        <f t="shared" si="2"/>
      </c>
      <c r="D34" s="50" t="str">
        <f t="shared" si="3"/>
        <v>    Rashodi za nabavu neproizvedene dugotrajne imovine    </v>
      </c>
      <c r="E34" s="52" t="s">
        <v>94</v>
      </c>
      <c r="F34" s="52" t="s">
        <v>94</v>
      </c>
      <c r="G34" s="52" t="s">
        <v>25</v>
      </c>
      <c r="H34" s="52" t="s">
        <v>26</v>
      </c>
      <c r="I34" s="89" t="s">
        <v>117</v>
      </c>
      <c r="J34" s="89" t="s">
        <v>94</v>
      </c>
      <c r="K34" s="88">
        <v>79634</v>
      </c>
      <c r="L34" s="90"/>
      <c r="M34" s="88">
        <v>79634</v>
      </c>
    </row>
    <row r="35" spans="1:13" ht="12.75">
      <c r="A35" s="56">
        <f t="shared" si="0"/>
      </c>
      <c r="B35" s="57">
        <f t="shared" si="1"/>
      </c>
      <c r="C35" s="57" t="str">
        <f t="shared" si="2"/>
        <v>31</v>
      </c>
      <c r="D35" s="57" t="str">
        <f t="shared" si="3"/>
        <v>        Vlastiti prihodi</v>
      </c>
      <c r="E35" s="58" t="s">
        <v>94</v>
      </c>
      <c r="F35" s="58" t="s">
        <v>94</v>
      </c>
      <c r="G35" s="58" t="s">
        <v>94</v>
      </c>
      <c r="H35" s="58" t="s">
        <v>94</v>
      </c>
      <c r="I35" s="58" t="s">
        <v>2</v>
      </c>
      <c r="J35" s="58" t="s">
        <v>3</v>
      </c>
      <c r="K35" s="59">
        <v>79634</v>
      </c>
      <c r="L35" s="60"/>
      <c r="M35" s="59">
        <v>79634</v>
      </c>
    </row>
    <row r="36" spans="1:13" ht="12.75">
      <c r="A36" s="51">
        <f t="shared" si="0"/>
      </c>
      <c r="B36" s="50" t="str">
        <f t="shared" si="1"/>
        <v>42</v>
      </c>
      <c r="C36" s="50">
        <f t="shared" si="2"/>
      </c>
      <c r="D36" s="50" t="str">
        <f t="shared" si="3"/>
        <v>    Rashodi za nabavu proizvedene dugotrajne imovine    </v>
      </c>
      <c r="E36" s="52" t="s">
        <v>94</v>
      </c>
      <c r="F36" s="52" t="s">
        <v>94</v>
      </c>
      <c r="G36" s="52" t="s">
        <v>21</v>
      </c>
      <c r="H36" s="52" t="s">
        <v>22</v>
      </c>
      <c r="I36" s="89" t="s">
        <v>117</v>
      </c>
      <c r="J36" s="89" t="s">
        <v>94</v>
      </c>
      <c r="K36" s="88">
        <v>12866499</v>
      </c>
      <c r="L36" s="88">
        <f>L37+L40</f>
        <v>102352</v>
      </c>
      <c r="M36" s="88">
        <f>K36+L36</f>
        <v>12968851</v>
      </c>
    </row>
    <row r="37" spans="1:13" ht="12.75">
      <c r="A37" s="56">
        <f t="shared" si="0"/>
      </c>
      <c r="B37" s="57">
        <f t="shared" si="1"/>
      </c>
      <c r="C37" s="57" t="str">
        <f t="shared" si="2"/>
        <v>11</v>
      </c>
      <c r="D37" s="57" t="str">
        <f t="shared" si="3"/>
        <v>        Opći prihodi i primici</v>
      </c>
      <c r="E37" s="58" t="s">
        <v>94</v>
      </c>
      <c r="F37" s="58" t="s">
        <v>94</v>
      </c>
      <c r="G37" s="58" t="s">
        <v>94</v>
      </c>
      <c r="H37" s="58" t="s">
        <v>94</v>
      </c>
      <c r="I37" s="58" t="s">
        <v>0</v>
      </c>
      <c r="J37" s="58" t="s">
        <v>1</v>
      </c>
      <c r="K37" s="59">
        <v>5323912</v>
      </c>
      <c r="L37" s="59">
        <v>70000</v>
      </c>
      <c r="M37" s="59">
        <f>K37+L37</f>
        <v>5393912</v>
      </c>
    </row>
    <row r="38" spans="1:13" ht="12.75">
      <c r="A38" s="56">
        <f t="shared" si="0"/>
      </c>
      <c r="B38" s="57">
        <f t="shared" si="1"/>
      </c>
      <c r="C38" s="57" t="str">
        <f t="shared" si="2"/>
        <v>31</v>
      </c>
      <c r="D38" s="57" t="str">
        <f t="shared" si="3"/>
        <v>        Vlastiti prihodi</v>
      </c>
      <c r="E38" s="58" t="s">
        <v>94</v>
      </c>
      <c r="F38" s="58" t="s">
        <v>94</v>
      </c>
      <c r="G38" s="58" t="s">
        <v>94</v>
      </c>
      <c r="H38" s="58" t="s">
        <v>94</v>
      </c>
      <c r="I38" s="58" t="s">
        <v>2</v>
      </c>
      <c r="J38" s="58" t="s">
        <v>3</v>
      </c>
      <c r="K38" s="59">
        <v>7113807</v>
      </c>
      <c r="L38" s="59"/>
      <c r="M38" s="59">
        <v>7113807</v>
      </c>
    </row>
    <row r="39" spans="1:13" ht="12.75">
      <c r="A39" s="56">
        <f t="shared" si="0"/>
      </c>
      <c r="B39" s="57">
        <f t="shared" si="1"/>
      </c>
      <c r="C39" s="57" t="str">
        <f t="shared" si="2"/>
        <v>52</v>
      </c>
      <c r="D39" s="57" t="str">
        <f t="shared" si="3"/>
        <v>        Ostale pomoći</v>
      </c>
      <c r="E39" s="58" t="s">
        <v>94</v>
      </c>
      <c r="F39" s="58" t="s">
        <v>94</v>
      </c>
      <c r="G39" s="58" t="s">
        <v>94</v>
      </c>
      <c r="H39" s="58" t="s">
        <v>94</v>
      </c>
      <c r="I39" s="58" t="s">
        <v>32</v>
      </c>
      <c r="J39" s="58" t="s">
        <v>33</v>
      </c>
      <c r="K39" s="59">
        <v>13272</v>
      </c>
      <c r="L39" s="60"/>
      <c r="M39" s="59">
        <v>13272</v>
      </c>
    </row>
    <row r="40" spans="1:13" ht="12.75">
      <c r="A40" s="56"/>
      <c r="B40" s="57"/>
      <c r="C40" s="57" t="s">
        <v>102</v>
      </c>
      <c r="D40" s="57" t="s">
        <v>130</v>
      </c>
      <c r="E40" s="58"/>
      <c r="F40" s="58"/>
      <c r="G40" s="58"/>
      <c r="H40" s="58"/>
      <c r="I40" s="58"/>
      <c r="J40" s="58"/>
      <c r="K40" s="59"/>
      <c r="L40" s="60">
        <v>32352</v>
      </c>
      <c r="M40" s="59">
        <f>K40+L40</f>
        <v>32352</v>
      </c>
    </row>
    <row r="41" spans="1:13" ht="12.75">
      <c r="A41" s="56">
        <f t="shared" si="0"/>
      </c>
      <c r="B41" s="57">
        <f t="shared" si="1"/>
      </c>
      <c r="C41" s="57" t="str">
        <f t="shared" si="2"/>
        <v>58</v>
      </c>
      <c r="D41" s="57" t="str">
        <f t="shared" si="3"/>
        <v>        Instrumenti EU nove generacije</v>
      </c>
      <c r="E41" s="58" t="s">
        <v>94</v>
      </c>
      <c r="F41" s="58" t="s">
        <v>94</v>
      </c>
      <c r="G41" s="58" t="s">
        <v>94</v>
      </c>
      <c r="H41" s="58" t="s">
        <v>94</v>
      </c>
      <c r="I41" s="58" t="s">
        <v>104</v>
      </c>
      <c r="J41" s="58" t="s">
        <v>105</v>
      </c>
      <c r="K41" s="59">
        <v>122191</v>
      </c>
      <c r="L41" s="59"/>
      <c r="M41" s="59">
        <v>122191</v>
      </c>
    </row>
    <row r="42" spans="1:13" ht="12.75">
      <c r="A42" s="56">
        <f t="shared" si="0"/>
      </c>
      <c r="B42" s="57">
        <f t="shared" si="1"/>
      </c>
      <c r="C42" s="57" t="str">
        <f t="shared" si="2"/>
        <v>61</v>
      </c>
      <c r="D42" s="57" t="str">
        <f t="shared" si="3"/>
        <v>        Donacije</v>
      </c>
      <c r="E42" s="58" t="s">
        <v>94</v>
      </c>
      <c r="F42" s="58" t="s">
        <v>94</v>
      </c>
      <c r="G42" s="58" t="s">
        <v>94</v>
      </c>
      <c r="H42" s="58" t="s">
        <v>94</v>
      </c>
      <c r="I42" s="58" t="s">
        <v>43</v>
      </c>
      <c r="J42" s="58" t="s">
        <v>44</v>
      </c>
      <c r="K42" s="59">
        <v>273409</v>
      </c>
      <c r="L42" s="60"/>
      <c r="M42" s="59">
        <v>273409</v>
      </c>
    </row>
    <row r="43" spans="1:13" ht="12.75">
      <c r="A43" s="56">
        <f t="shared" si="0"/>
      </c>
      <c r="B43" s="57">
        <f t="shared" si="1"/>
      </c>
      <c r="C43" s="57" t="str">
        <f t="shared" si="2"/>
        <v>71</v>
      </c>
      <c r="D43" s="57" t="str">
        <f t="shared" si="3"/>
        <v>        Prihodi od nefin. imovine i nadoknade štete s osnova osig.</v>
      </c>
      <c r="E43" s="58" t="s">
        <v>94</v>
      </c>
      <c r="F43" s="58" t="s">
        <v>94</v>
      </c>
      <c r="G43" s="58" t="s">
        <v>94</v>
      </c>
      <c r="H43" s="58" t="s">
        <v>94</v>
      </c>
      <c r="I43" s="58" t="s">
        <v>41</v>
      </c>
      <c r="J43" s="58" t="s">
        <v>114</v>
      </c>
      <c r="K43" s="59">
        <v>19908</v>
      </c>
      <c r="L43" s="60"/>
      <c r="M43" s="59">
        <v>19908</v>
      </c>
    </row>
    <row r="44" spans="1:13" ht="12.75">
      <c r="A44" s="51">
        <f t="shared" si="0"/>
      </c>
      <c r="B44" s="50" t="str">
        <f t="shared" si="1"/>
        <v>45</v>
      </c>
      <c r="C44" s="50">
        <f t="shared" si="2"/>
      </c>
      <c r="D44" s="50" t="str">
        <f t="shared" si="3"/>
        <v>    Rashodi za dodatna ulaganja na nefinancijskoj imovini    </v>
      </c>
      <c r="E44" s="52" t="s">
        <v>94</v>
      </c>
      <c r="F44" s="52" t="s">
        <v>94</v>
      </c>
      <c r="G44" s="52" t="s">
        <v>23</v>
      </c>
      <c r="H44" s="52" t="s">
        <v>24</v>
      </c>
      <c r="I44" s="89" t="s">
        <v>117</v>
      </c>
      <c r="J44" s="89" t="s">
        <v>94</v>
      </c>
      <c r="K44" s="88">
        <v>40711215</v>
      </c>
      <c r="L44" s="88">
        <f>L45+L50</f>
        <v>11339869</v>
      </c>
      <c r="M44" s="88">
        <f>K44+L44</f>
        <v>52051084</v>
      </c>
    </row>
    <row r="45" spans="1:13" ht="12.75">
      <c r="A45" s="56">
        <f t="shared" si="0"/>
      </c>
      <c r="B45" s="57">
        <f t="shared" si="1"/>
      </c>
      <c r="C45" s="57" t="str">
        <f t="shared" si="2"/>
        <v>11</v>
      </c>
      <c r="D45" s="57" t="str">
        <f t="shared" si="3"/>
        <v>        Opći prihodi i primici</v>
      </c>
      <c r="E45" s="58" t="s">
        <v>94</v>
      </c>
      <c r="F45" s="58" t="s">
        <v>94</v>
      </c>
      <c r="G45" s="58" t="s">
        <v>94</v>
      </c>
      <c r="H45" s="58" t="s">
        <v>94</v>
      </c>
      <c r="I45" s="58" t="s">
        <v>0</v>
      </c>
      <c r="J45" s="58" t="s">
        <v>1</v>
      </c>
      <c r="K45" s="59">
        <v>3722722</v>
      </c>
      <c r="L45" s="60">
        <v>15612574</v>
      </c>
      <c r="M45" s="59">
        <v>19335296</v>
      </c>
    </row>
    <row r="46" spans="1:13" ht="12.75">
      <c r="A46" s="56">
        <f t="shared" si="0"/>
      </c>
      <c r="B46" s="57">
        <f t="shared" si="1"/>
      </c>
      <c r="C46" s="57" t="str">
        <f t="shared" si="2"/>
        <v>12</v>
      </c>
      <c r="D46" s="57" t="str">
        <f t="shared" si="3"/>
        <v>        Sredstva učešća za pomoći</v>
      </c>
      <c r="E46" s="58" t="s">
        <v>94</v>
      </c>
      <c r="F46" s="58" t="s">
        <v>94</v>
      </c>
      <c r="G46" s="58" t="s">
        <v>94</v>
      </c>
      <c r="H46" s="58" t="s">
        <v>94</v>
      </c>
      <c r="I46" s="58" t="s">
        <v>28</v>
      </c>
      <c r="J46" s="58" t="s">
        <v>29</v>
      </c>
      <c r="K46" s="59">
        <v>24268</v>
      </c>
      <c r="L46" s="60"/>
      <c r="M46" s="59">
        <v>24268</v>
      </c>
    </row>
    <row r="47" spans="1:13" ht="12.75">
      <c r="A47" s="56">
        <f t="shared" si="0"/>
      </c>
      <c r="B47" s="57">
        <f t="shared" si="1"/>
      </c>
      <c r="C47" s="57" t="str">
        <f t="shared" si="2"/>
        <v>31</v>
      </c>
      <c r="D47" s="57" t="str">
        <f t="shared" si="3"/>
        <v>        Vlastiti prihodi</v>
      </c>
      <c r="E47" s="58" t="s">
        <v>94</v>
      </c>
      <c r="F47" s="58" t="s">
        <v>94</v>
      </c>
      <c r="G47" s="58" t="s">
        <v>94</v>
      </c>
      <c r="H47" s="58" t="s">
        <v>94</v>
      </c>
      <c r="I47" s="58" t="s">
        <v>2</v>
      </c>
      <c r="J47" s="58" t="s">
        <v>3</v>
      </c>
      <c r="K47" s="59">
        <v>2216471</v>
      </c>
      <c r="L47" s="60"/>
      <c r="M47" s="59">
        <v>2216471</v>
      </c>
    </row>
    <row r="48" spans="1:13" ht="12.75">
      <c r="A48" s="56">
        <f t="shared" si="0"/>
      </c>
      <c r="B48" s="57">
        <f t="shared" si="1"/>
      </c>
      <c r="C48" s="57" t="str">
        <f t="shared" si="2"/>
        <v>52</v>
      </c>
      <c r="D48" s="57" t="str">
        <f t="shared" si="3"/>
        <v>        Ostale pomoći</v>
      </c>
      <c r="E48" s="58" t="s">
        <v>94</v>
      </c>
      <c r="F48" s="58" t="s">
        <v>94</v>
      </c>
      <c r="G48" s="58" t="s">
        <v>94</v>
      </c>
      <c r="H48" s="58" t="s">
        <v>94</v>
      </c>
      <c r="I48" s="58" t="s">
        <v>32</v>
      </c>
      <c r="J48" s="58" t="s">
        <v>33</v>
      </c>
      <c r="K48" s="59">
        <v>75875</v>
      </c>
      <c r="L48" s="59"/>
      <c r="M48" s="59">
        <v>75875</v>
      </c>
    </row>
    <row r="49" spans="1:13" ht="12.75">
      <c r="A49" s="56">
        <f t="shared" si="0"/>
      </c>
      <c r="B49" s="57">
        <f t="shared" si="1"/>
      </c>
      <c r="C49" s="57" t="str">
        <f t="shared" si="2"/>
        <v>56</v>
      </c>
      <c r="D49" s="57" t="str">
        <f t="shared" si="3"/>
        <v>        Fondovi EU</v>
      </c>
      <c r="E49" s="58" t="s">
        <v>94</v>
      </c>
      <c r="F49" s="58" t="s">
        <v>94</v>
      </c>
      <c r="G49" s="58" t="s">
        <v>94</v>
      </c>
      <c r="H49" s="58" t="s">
        <v>94</v>
      </c>
      <c r="I49" s="58" t="s">
        <v>100</v>
      </c>
      <c r="J49" s="58" t="s">
        <v>101</v>
      </c>
      <c r="K49" s="59">
        <v>137517</v>
      </c>
      <c r="L49" s="60"/>
      <c r="M49" s="59">
        <v>137517</v>
      </c>
    </row>
    <row r="50" spans="1:13" ht="12.75">
      <c r="A50" s="56">
        <f t="shared" si="0"/>
      </c>
      <c r="B50" s="57">
        <f t="shared" si="1"/>
      </c>
      <c r="C50" s="57" t="str">
        <f t="shared" si="2"/>
        <v>57</v>
      </c>
      <c r="D50" s="57" t="str">
        <f t="shared" si="3"/>
        <v>        Ostali programi EU</v>
      </c>
      <c r="E50" s="58" t="s">
        <v>94</v>
      </c>
      <c r="F50" s="58" t="s">
        <v>94</v>
      </c>
      <c r="G50" s="58" t="s">
        <v>94</v>
      </c>
      <c r="H50" s="58" t="s">
        <v>94</v>
      </c>
      <c r="I50" s="58" t="s">
        <v>102</v>
      </c>
      <c r="J50" s="58" t="s">
        <v>103</v>
      </c>
      <c r="K50" s="59">
        <v>19680707</v>
      </c>
      <c r="L50" s="60">
        <v>-4272705</v>
      </c>
      <c r="M50" s="59">
        <f>K50+L50</f>
        <v>15408002</v>
      </c>
    </row>
    <row r="51" spans="1:13" ht="12.75">
      <c r="A51" s="56">
        <f t="shared" si="0"/>
      </c>
      <c r="B51" s="57">
        <f t="shared" si="1"/>
      </c>
      <c r="C51" s="57" t="str">
        <f t="shared" si="2"/>
        <v>58</v>
      </c>
      <c r="D51" s="57" t="str">
        <f t="shared" si="3"/>
        <v>        Instrumenti EU nove generacije</v>
      </c>
      <c r="E51" s="58" t="s">
        <v>94</v>
      </c>
      <c r="F51" s="58" t="s">
        <v>94</v>
      </c>
      <c r="G51" s="58" t="s">
        <v>94</v>
      </c>
      <c r="H51" s="58" t="s">
        <v>94</v>
      </c>
      <c r="I51" s="58" t="s">
        <v>104</v>
      </c>
      <c r="J51" s="58" t="s">
        <v>105</v>
      </c>
      <c r="K51" s="59">
        <v>14322764</v>
      </c>
      <c r="L51" s="59"/>
      <c r="M51" s="59">
        <v>14322764</v>
      </c>
    </row>
    <row r="52" spans="1:13" ht="12.75">
      <c r="A52" s="56">
        <f t="shared" si="0"/>
      </c>
      <c r="B52" s="57">
        <f t="shared" si="1"/>
      </c>
      <c r="C52" s="57" t="str">
        <f t="shared" si="2"/>
        <v>61</v>
      </c>
      <c r="D52" s="57" t="str">
        <f t="shared" si="3"/>
        <v>        Donacije</v>
      </c>
      <c r="E52" s="58" t="s">
        <v>94</v>
      </c>
      <c r="F52" s="58" t="s">
        <v>94</v>
      </c>
      <c r="G52" s="58" t="s">
        <v>94</v>
      </c>
      <c r="H52" s="58" t="s">
        <v>94</v>
      </c>
      <c r="I52" s="58" t="s">
        <v>43</v>
      </c>
      <c r="J52" s="58" t="s">
        <v>44</v>
      </c>
      <c r="K52" s="59">
        <v>530891</v>
      </c>
      <c r="L52" s="60" t="s">
        <v>94</v>
      </c>
      <c r="M52" s="59">
        <v>530891</v>
      </c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C9 C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.7109375" style="0" customWidth="1"/>
    <col min="4" max="4" width="57.421875" style="0" customWidth="1"/>
    <col min="5" max="10" width="0" style="0" hidden="1" customWidth="1"/>
    <col min="11" max="11" width="17.7109375" style="0" customWidth="1"/>
    <col min="12" max="12" width="9.57421875" style="0" customWidth="1"/>
    <col min="13" max="13" width="17.7109375" style="0" customWidth="1"/>
  </cols>
  <sheetData>
    <row r="2" spans="1:13" ht="15.75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35"/>
      <c r="B3" s="35"/>
      <c r="C3" s="35"/>
      <c r="D3" s="35"/>
      <c r="E3" s="35"/>
      <c r="F3" s="35"/>
      <c r="G3" s="40"/>
      <c r="H3" s="40"/>
      <c r="I3" s="40"/>
      <c r="J3" s="40"/>
      <c r="K3" s="47"/>
      <c r="L3" s="47"/>
      <c r="M3" s="47"/>
    </row>
    <row r="4" spans="1:13" ht="25.5">
      <c r="A4" s="48" t="s">
        <v>90</v>
      </c>
      <c r="B4" s="48" t="s">
        <v>91</v>
      </c>
      <c r="C4" s="48" t="s">
        <v>92</v>
      </c>
      <c r="D4" s="62" t="s">
        <v>63</v>
      </c>
      <c r="E4" s="49"/>
      <c r="F4" s="49" t="s">
        <v>93</v>
      </c>
      <c r="G4" s="49"/>
      <c r="H4" s="49"/>
      <c r="I4" s="49"/>
      <c r="J4" s="49"/>
      <c r="K4" s="62" t="s">
        <v>71</v>
      </c>
      <c r="L4" s="62" t="s">
        <v>72</v>
      </c>
      <c r="M4" s="62" t="s">
        <v>73</v>
      </c>
    </row>
    <row r="5" spans="1:13" ht="10.5" customHeight="1">
      <c r="A5" s="113">
        <v>1</v>
      </c>
      <c r="B5" s="113">
        <v>2</v>
      </c>
      <c r="C5" s="113">
        <v>3</v>
      </c>
      <c r="D5" s="113">
        <v>4</v>
      </c>
      <c r="E5" s="113"/>
      <c r="F5" s="113"/>
      <c r="G5" s="113"/>
      <c r="H5" s="113"/>
      <c r="I5" s="113"/>
      <c r="J5" s="113"/>
      <c r="K5" s="113">
        <v>5</v>
      </c>
      <c r="L5" s="113">
        <v>6</v>
      </c>
      <c r="M5" s="113">
        <v>7</v>
      </c>
    </row>
    <row r="6" spans="1:13" ht="12.75">
      <c r="A6" s="51" t="str">
        <f>IF(ISNUMBER(VALUE(E6)),E6,"")</f>
        <v>5</v>
      </c>
      <c r="B6" s="50">
        <f>IF(ISNUMBER(VALUE(G6)),G6,"")</f>
      </c>
      <c r="C6" s="50">
        <f>IF(ISNUMBER(VALUE(I6)),I6,"")</f>
      </c>
      <c r="D6" s="50" t="str">
        <f>CONCATENATE(F6,"    ",H6,"    ",J6)</f>
        <v>Izdaci za financijsku imovinu i otplate zajmova        </v>
      </c>
      <c r="E6" s="52" t="s">
        <v>37</v>
      </c>
      <c r="F6" s="52" t="s">
        <v>38</v>
      </c>
      <c r="G6" s="53" t="s">
        <v>117</v>
      </c>
      <c r="H6" s="53" t="s">
        <v>94</v>
      </c>
      <c r="I6" s="53" t="s">
        <v>94</v>
      </c>
      <c r="J6" s="53" t="s">
        <v>94</v>
      </c>
      <c r="K6" s="54">
        <v>240000</v>
      </c>
      <c r="L6" s="55" t="s">
        <v>94</v>
      </c>
      <c r="M6" s="54">
        <v>240000</v>
      </c>
    </row>
    <row r="7" spans="1:13" ht="12.75">
      <c r="A7" s="51">
        <f>IF(ISNUMBER(VALUE(E7)),E7,"")</f>
      </c>
      <c r="B7" s="50" t="str">
        <f>IF(ISNUMBER(VALUE(G7)),G7,"")</f>
        <v>54</v>
      </c>
      <c r="C7" s="50">
        <f>IF(ISNUMBER(VALUE(I7)),I7,"")</f>
      </c>
      <c r="D7" s="95" t="str">
        <f>CONCATENATE(F7,"    ",H7,"    ",J7)</f>
        <v>    Izdaci za otplatu glavnice primljenih kredita i zajmova    </v>
      </c>
      <c r="E7" s="52" t="s">
        <v>94</v>
      </c>
      <c r="F7" s="52" t="s">
        <v>94</v>
      </c>
      <c r="G7" s="52" t="s">
        <v>39</v>
      </c>
      <c r="H7" s="52" t="s">
        <v>40</v>
      </c>
      <c r="I7" s="53" t="s">
        <v>117</v>
      </c>
      <c r="J7" s="53" t="s">
        <v>94</v>
      </c>
      <c r="K7" s="54">
        <v>240000</v>
      </c>
      <c r="L7" s="55" t="s">
        <v>94</v>
      </c>
      <c r="M7" s="54">
        <v>240000</v>
      </c>
    </row>
    <row r="8" spans="1:13" ht="12.75">
      <c r="A8" s="56">
        <f>IF(ISNUMBER(VALUE(E8)),E8,"")</f>
      </c>
      <c r="B8" s="57">
        <f>IF(ISNUMBER(VALUE(G8)),G8,"")</f>
      </c>
      <c r="C8" s="57" t="str">
        <f>IF(ISNUMBER(VALUE(I8)),I8,"")</f>
        <v>31</v>
      </c>
      <c r="D8" s="57" t="str">
        <f>CONCATENATE(F8,"    ",H8,"    ",J8)</f>
        <v>        Vlastiti prihodi</v>
      </c>
      <c r="E8" s="58" t="s">
        <v>94</v>
      </c>
      <c r="F8" s="58" t="s">
        <v>94</v>
      </c>
      <c r="G8" s="58" t="s">
        <v>94</v>
      </c>
      <c r="H8" s="58" t="s">
        <v>94</v>
      </c>
      <c r="I8" s="58" t="s">
        <v>2</v>
      </c>
      <c r="J8" s="58" t="s">
        <v>3</v>
      </c>
      <c r="K8" s="59">
        <v>240000</v>
      </c>
      <c r="L8" s="60" t="s">
        <v>94</v>
      </c>
      <c r="M8" s="59">
        <v>240000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57421875" style="0" customWidth="1"/>
    <col min="2" max="2" width="63.57421875" style="0" customWidth="1"/>
    <col min="3" max="3" width="17.7109375" style="0" customWidth="1"/>
    <col min="4" max="4" width="17.421875" style="0" customWidth="1"/>
    <col min="5" max="5" width="17.7109375" style="0" customWidth="1"/>
  </cols>
  <sheetData>
    <row r="2" spans="1:5" ht="15.75">
      <c r="A2" s="124" t="s">
        <v>119</v>
      </c>
      <c r="B2" s="124"/>
      <c r="C2" s="124"/>
      <c r="D2" s="124"/>
      <c r="E2" s="124"/>
    </row>
    <row r="3" spans="1:5" ht="15">
      <c r="A3" s="63"/>
      <c r="B3" s="64"/>
      <c r="C3" s="65"/>
      <c r="D3" s="65"/>
      <c r="E3" s="66"/>
    </row>
    <row r="4" spans="1:5" ht="25.5" customHeight="1">
      <c r="A4" s="125" t="s">
        <v>120</v>
      </c>
      <c r="B4" s="125"/>
      <c r="C4" s="97" t="s">
        <v>71</v>
      </c>
      <c r="D4" s="97" t="s">
        <v>72</v>
      </c>
      <c r="E4" s="97" t="s">
        <v>73</v>
      </c>
    </row>
    <row r="5" spans="1:5" ht="10.5" customHeight="1">
      <c r="A5" s="126">
        <v>1</v>
      </c>
      <c r="B5" s="126"/>
      <c r="C5" s="96">
        <v>2</v>
      </c>
      <c r="D5" s="96">
        <v>3</v>
      </c>
      <c r="E5" s="96">
        <v>4</v>
      </c>
    </row>
    <row r="6" spans="1:5" ht="12.75">
      <c r="A6" s="98"/>
      <c r="B6" s="98" t="s">
        <v>79</v>
      </c>
      <c r="C6" s="99">
        <v>479288636</v>
      </c>
      <c r="D6" s="99">
        <f>D7+D14</f>
        <v>46962692</v>
      </c>
      <c r="E6" s="99">
        <f>C6+D6</f>
        <v>526251328</v>
      </c>
    </row>
    <row r="7" spans="1:5" ht="12.75">
      <c r="A7" s="100" t="s">
        <v>121</v>
      </c>
      <c r="B7" s="101" t="s">
        <v>1</v>
      </c>
      <c r="C7" s="99">
        <v>9459133</v>
      </c>
      <c r="D7" s="99">
        <v>51186164</v>
      </c>
      <c r="E7" s="99">
        <f>C7+D7</f>
        <v>60645297</v>
      </c>
    </row>
    <row r="8" spans="1:5" ht="12.75">
      <c r="A8" s="103" t="s">
        <v>0</v>
      </c>
      <c r="B8" s="104" t="s">
        <v>1</v>
      </c>
      <c r="C8" s="59">
        <v>9424632</v>
      </c>
      <c r="D8" s="60">
        <v>51186164</v>
      </c>
      <c r="E8" s="59">
        <f>C8+D8</f>
        <v>60610796</v>
      </c>
    </row>
    <row r="9" spans="1:5" ht="12.75">
      <c r="A9" s="103" t="s">
        <v>28</v>
      </c>
      <c r="B9" s="104" t="s">
        <v>29</v>
      </c>
      <c r="C9" s="59">
        <v>34501</v>
      </c>
      <c r="D9" s="60"/>
      <c r="E9" s="59">
        <v>34501</v>
      </c>
    </row>
    <row r="10" spans="1:5" ht="12.75">
      <c r="A10" s="100" t="s">
        <v>7</v>
      </c>
      <c r="B10" s="101" t="s">
        <v>3</v>
      </c>
      <c r="C10" s="99">
        <v>15828135</v>
      </c>
      <c r="D10" s="99"/>
      <c r="E10" s="99">
        <v>15828135</v>
      </c>
    </row>
    <row r="11" spans="1:5" ht="12.75">
      <c r="A11" s="103" t="s">
        <v>2</v>
      </c>
      <c r="B11" s="104" t="s">
        <v>3</v>
      </c>
      <c r="C11" s="59">
        <v>15828135</v>
      </c>
      <c r="D11" s="59"/>
      <c r="E11" s="59">
        <v>15828135</v>
      </c>
    </row>
    <row r="12" spans="1:5" ht="12.75">
      <c r="A12" s="100" t="s">
        <v>19</v>
      </c>
      <c r="B12" s="101" t="s">
        <v>122</v>
      </c>
      <c r="C12" s="99">
        <v>416565736</v>
      </c>
      <c r="D12" s="99"/>
      <c r="E12" s="99">
        <v>416565736</v>
      </c>
    </row>
    <row r="13" spans="1:5" ht="12.75">
      <c r="A13" s="103" t="s">
        <v>27</v>
      </c>
      <c r="B13" s="104" t="s">
        <v>34</v>
      </c>
      <c r="C13" s="59">
        <v>416565736</v>
      </c>
      <c r="D13" s="59"/>
      <c r="E13" s="59">
        <v>416565736</v>
      </c>
    </row>
    <row r="14" spans="1:5" ht="12.75">
      <c r="A14" s="100" t="s">
        <v>37</v>
      </c>
      <c r="B14" s="101" t="s">
        <v>123</v>
      </c>
      <c r="C14" s="99">
        <v>36366550</v>
      </c>
      <c r="D14" s="99">
        <v>-4223472</v>
      </c>
      <c r="E14" s="99">
        <f>C14+D14</f>
        <v>32143078</v>
      </c>
    </row>
    <row r="15" spans="1:5" ht="12.75">
      <c r="A15" s="103" t="s">
        <v>32</v>
      </c>
      <c r="B15" s="104" t="s">
        <v>33</v>
      </c>
      <c r="C15" s="59">
        <v>1991646</v>
      </c>
      <c r="D15" s="59"/>
      <c r="E15" s="59">
        <v>1991646</v>
      </c>
    </row>
    <row r="16" spans="1:5" ht="12.75">
      <c r="A16" s="103" t="s">
        <v>100</v>
      </c>
      <c r="B16" s="104" t="s">
        <v>101</v>
      </c>
      <c r="C16" s="59">
        <v>195506</v>
      </c>
      <c r="D16" s="60"/>
      <c r="E16" s="59">
        <v>195506</v>
      </c>
    </row>
    <row r="17" spans="1:5" ht="12.75">
      <c r="A17" s="103" t="s">
        <v>102</v>
      </c>
      <c r="B17" s="104" t="s">
        <v>103</v>
      </c>
      <c r="C17" s="59">
        <v>19700237</v>
      </c>
      <c r="D17" s="60">
        <v>-4223472</v>
      </c>
      <c r="E17" s="59">
        <f>C17+D17</f>
        <v>15476765</v>
      </c>
    </row>
    <row r="18" spans="1:5" ht="12.75">
      <c r="A18" s="103" t="s">
        <v>104</v>
      </c>
      <c r="B18" s="104" t="s">
        <v>105</v>
      </c>
      <c r="C18" s="59">
        <v>14479161</v>
      </c>
      <c r="D18" s="59"/>
      <c r="E18" s="59">
        <v>14479161</v>
      </c>
    </row>
    <row r="19" spans="1:5" ht="12.75">
      <c r="A19" s="100" t="s">
        <v>95</v>
      </c>
      <c r="B19" s="101" t="s">
        <v>44</v>
      </c>
      <c r="C19" s="99">
        <v>1045192</v>
      </c>
      <c r="D19" s="102"/>
      <c r="E19" s="99">
        <v>1045192</v>
      </c>
    </row>
    <row r="20" spans="1:5" ht="12.75">
      <c r="A20" s="103" t="s">
        <v>43</v>
      </c>
      <c r="B20" s="104" t="s">
        <v>44</v>
      </c>
      <c r="C20" s="59">
        <v>1045192</v>
      </c>
      <c r="D20" s="60" t="s">
        <v>94</v>
      </c>
      <c r="E20" s="59">
        <v>1045192</v>
      </c>
    </row>
    <row r="21" spans="1:5" ht="12.75">
      <c r="A21" s="100" t="s">
        <v>111</v>
      </c>
      <c r="B21" s="101" t="s">
        <v>114</v>
      </c>
      <c r="C21" s="99">
        <v>23890</v>
      </c>
      <c r="D21" s="102" t="s">
        <v>94</v>
      </c>
      <c r="E21" s="99">
        <v>23890</v>
      </c>
    </row>
    <row r="22" spans="1:5" ht="12.75">
      <c r="A22" s="103" t="s">
        <v>41</v>
      </c>
      <c r="B22" s="104" t="s">
        <v>114</v>
      </c>
      <c r="C22" s="59">
        <v>23890</v>
      </c>
      <c r="D22" s="60" t="s">
        <v>94</v>
      </c>
      <c r="E22" s="59">
        <v>23890</v>
      </c>
    </row>
  </sheetData>
  <sheetProtection/>
  <mergeCells count="3">
    <mergeCell ref="A2:E2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3.57421875" style="0" customWidth="1"/>
    <col min="2" max="2" width="52.7109375" style="0" customWidth="1"/>
    <col min="3" max="3" width="17.7109375" style="0" customWidth="1"/>
    <col min="4" max="4" width="17.57421875" style="0" customWidth="1"/>
    <col min="5" max="5" width="17.7109375" style="0" customWidth="1"/>
  </cols>
  <sheetData>
    <row r="2" spans="1:5" ht="15.75">
      <c r="A2" s="127" t="s">
        <v>124</v>
      </c>
      <c r="B2" s="127"/>
      <c r="C2" s="127"/>
      <c r="D2" s="127"/>
      <c r="E2" s="127"/>
    </row>
    <row r="3" spans="1:5" ht="15">
      <c r="A3" s="67"/>
      <c r="B3" s="68"/>
      <c r="C3" s="69"/>
      <c r="D3" s="70"/>
      <c r="E3" s="66"/>
    </row>
    <row r="4" spans="1:5" ht="25.5" customHeight="1">
      <c r="A4" s="128" t="s">
        <v>120</v>
      </c>
      <c r="B4" s="125"/>
      <c r="C4" s="97" t="s">
        <v>71</v>
      </c>
      <c r="D4" s="97" t="s">
        <v>72</v>
      </c>
      <c r="E4" s="97" t="s">
        <v>73</v>
      </c>
    </row>
    <row r="5" spans="1:5" ht="10.5" customHeight="1">
      <c r="A5" s="129">
        <v>1</v>
      </c>
      <c r="B5" s="126"/>
      <c r="C5" s="112">
        <v>2</v>
      </c>
      <c r="D5" s="112">
        <v>3</v>
      </c>
      <c r="E5" s="112">
        <v>4</v>
      </c>
    </row>
    <row r="6" spans="1:5" ht="12.75">
      <c r="A6" s="111"/>
      <c r="B6" s="101" t="s">
        <v>79</v>
      </c>
      <c r="C6" s="99">
        <v>479288636</v>
      </c>
      <c r="D6" s="99">
        <f>D7+D58</f>
        <v>46962692</v>
      </c>
      <c r="E6" s="99">
        <f>C6+D6</f>
        <v>526251328</v>
      </c>
    </row>
    <row r="7" spans="1:5" ht="12.75">
      <c r="A7" s="100" t="s">
        <v>125</v>
      </c>
      <c r="B7" s="101" t="s">
        <v>126</v>
      </c>
      <c r="C7" s="99">
        <v>479288636</v>
      </c>
      <c r="D7" s="99">
        <f>D8+D59</f>
        <v>46962692</v>
      </c>
      <c r="E7" s="99">
        <f>C7+D7</f>
        <v>526251328</v>
      </c>
    </row>
    <row r="8" spans="1:5" ht="12.75">
      <c r="A8" s="103" t="s">
        <v>127</v>
      </c>
      <c r="B8" s="104" t="s">
        <v>128</v>
      </c>
      <c r="C8" s="59">
        <v>479288636</v>
      </c>
      <c r="D8" s="59">
        <v>46962692</v>
      </c>
      <c r="E8" s="59">
        <f>C8+D8</f>
        <v>526251328</v>
      </c>
    </row>
  </sheetData>
  <sheetProtection/>
  <mergeCells count="3">
    <mergeCell ref="A2:E2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05"/>
  <sheetViews>
    <sheetView showGridLines="0" showOutlineSymbols="0" zoomScalePageLayoutView="0" workbookViewId="0" topLeftCell="A1">
      <selection activeCell="A2" sqref="A2:E3"/>
    </sheetView>
  </sheetViews>
  <sheetFormatPr defaultColWidth="6.8515625" defaultRowHeight="12.75" customHeight="1"/>
  <cols>
    <col min="1" max="1" width="15.28125" style="0" customWidth="1"/>
    <col min="2" max="2" width="70.28125" style="0" customWidth="1"/>
    <col min="3" max="3" width="15.00390625" style="0" customWidth="1"/>
    <col min="4" max="4" width="12.00390625" style="0" customWidth="1"/>
    <col min="5" max="5" width="13.421875" style="0" customWidth="1"/>
  </cols>
  <sheetData>
    <row r="1" ht="10.5" customHeight="1"/>
    <row r="2" spans="1:5" ht="12" customHeight="1">
      <c r="A2" s="130" t="s">
        <v>68</v>
      </c>
      <c r="B2" s="130"/>
      <c r="C2" s="130"/>
      <c r="D2" s="130"/>
      <c r="E2" s="130"/>
    </row>
    <row r="3" spans="1:5" ht="8.25" customHeight="1">
      <c r="A3" s="130"/>
      <c r="B3" s="130"/>
      <c r="C3" s="130"/>
      <c r="D3" s="130"/>
      <c r="E3" s="130"/>
    </row>
    <row r="4" spans="1:5" s="15" customFormat="1" ht="11.25" customHeight="1">
      <c r="A4" s="131" t="s">
        <v>64</v>
      </c>
      <c r="B4" s="131" t="s">
        <v>63</v>
      </c>
      <c r="C4" s="131" t="s">
        <v>65</v>
      </c>
      <c r="D4" s="131" t="s">
        <v>66</v>
      </c>
      <c r="E4" s="131" t="s">
        <v>67</v>
      </c>
    </row>
    <row r="5" spans="1:5" s="15" customFormat="1" ht="11.25" customHeight="1">
      <c r="A5" s="131"/>
      <c r="B5" s="131"/>
      <c r="C5" s="131"/>
      <c r="D5" s="131"/>
      <c r="E5" s="131"/>
    </row>
    <row r="6" spans="1:5" s="15" customFormat="1" ht="15.75" customHeight="1">
      <c r="A6" s="131"/>
      <c r="B6" s="131"/>
      <c r="C6" s="131"/>
      <c r="D6" s="131"/>
      <c r="E6" s="131"/>
    </row>
    <row r="7" spans="1:5" ht="18" customHeight="1">
      <c r="A7" s="1" t="s">
        <v>52</v>
      </c>
      <c r="B7" s="2" t="s">
        <v>53</v>
      </c>
      <c r="C7" s="3">
        <v>479528636</v>
      </c>
      <c r="D7" s="114">
        <f>D8+D60</f>
        <v>46962692</v>
      </c>
      <c r="E7" s="3">
        <f>C7+D7</f>
        <v>526491328</v>
      </c>
    </row>
    <row r="8" spans="1:5" ht="15.75" customHeight="1">
      <c r="A8" s="4" t="s">
        <v>14</v>
      </c>
      <c r="B8" s="5" t="s">
        <v>46</v>
      </c>
      <c r="C8" s="6">
        <v>479528636</v>
      </c>
      <c r="D8" s="6">
        <f>D9+D61</f>
        <v>46962692</v>
      </c>
      <c r="E8" s="6">
        <f>C8+D8</f>
        <v>526491328</v>
      </c>
    </row>
    <row r="9" spans="1:5" ht="15.75" customHeight="1">
      <c r="A9" s="7" t="s">
        <v>47</v>
      </c>
      <c r="B9" s="8" t="s">
        <v>48</v>
      </c>
      <c r="C9" s="9">
        <v>53695290</v>
      </c>
      <c r="D9" s="9">
        <f>D10+D44</f>
        <v>11492531</v>
      </c>
      <c r="E9" s="9">
        <f>C9+D9</f>
        <v>65187821</v>
      </c>
    </row>
    <row r="10" spans="1:5" ht="15.75" customHeight="1">
      <c r="A10" s="10" t="s">
        <v>54</v>
      </c>
      <c r="B10" s="5" t="s">
        <v>55</v>
      </c>
      <c r="C10" s="6">
        <v>15685354</v>
      </c>
      <c r="D10" s="6">
        <v>70000</v>
      </c>
      <c r="E10" s="6">
        <f>C10+D10</f>
        <v>15755354</v>
      </c>
    </row>
    <row r="11" spans="1:5" ht="15" customHeight="1">
      <c r="A11" s="11" t="s">
        <v>0</v>
      </c>
      <c r="B11" s="12" t="s">
        <v>1</v>
      </c>
      <c r="C11" s="9">
        <v>5308912</v>
      </c>
      <c r="D11" s="9">
        <v>70000</v>
      </c>
      <c r="E11" s="9">
        <v>5378912</v>
      </c>
    </row>
    <row r="12" spans="1:5" ht="13.5" customHeight="1">
      <c r="A12" s="13" t="s">
        <v>19</v>
      </c>
      <c r="B12" s="5" t="s">
        <v>20</v>
      </c>
      <c r="C12" s="9">
        <v>5308912</v>
      </c>
      <c r="D12" s="9">
        <v>70000</v>
      </c>
      <c r="E12" s="9">
        <v>5378912</v>
      </c>
    </row>
    <row r="13" spans="1:5" ht="13.5" customHeight="1">
      <c r="A13" s="14" t="s">
        <v>21</v>
      </c>
      <c r="B13" s="8" t="s">
        <v>22</v>
      </c>
      <c r="C13" s="9">
        <v>5308912</v>
      </c>
      <c r="D13" s="9">
        <v>70000</v>
      </c>
      <c r="E13" s="9">
        <v>5378912</v>
      </c>
    </row>
    <row r="14" spans="1:5" ht="15" customHeight="1">
      <c r="A14" s="11" t="s">
        <v>2</v>
      </c>
      <c r="B14" s="12" t="s">
        <v>3</v>
      </c>
      <c r="C14" s="9">
        <v>9340896</v>
      </c>
      <c r="D14" s="9"/>
      <c r="E14" s="9">
        <v>9340896</v>
      </c>
    </row>
    <row r="15" spans="1:5" ht="13.5" customHeight="1">
      <c r="A15" s="13" t="s">
        <v>19</v>
      </c>
      <c r="B15" s="5" t="s">
        <v>20</v>
      </c>
      <c r="C15" s="9">
        <v>9340896</v>
      </c>
      <c r="D15" s="9"/>
      <c r="E15" s="9">
        <v>9340896</v>
      </c>
    </row>
    <row r="16" spans="1:5" ht="13.5" customHeight="1">
      <c r="A16" s="14" t="s">
        <v>25</v>
      </c>
      <c r="B16" s="8" t="s">
        <v>26</v>
      </c>
      <c r="C16" s="9">
        <v>79634</v>
      </c>
      <c r="E16" s="9">
        <v>79634</v>
      </c>
    </row>
    <row r="17" spans="1:5" ht="13.5" customHeight="1">
      <c r="A17" s="14" t="s">
        <v>21</v>
      </c>
      <c r="B17" s="8" t="s">
        <v>22</v>
      </c>
      <c r="C17" s="9">
        <v>7044791</v>
      </c>
      <c r="D17" s="9"/>
      <c r="E17" s="9">
        <v>7044791</v>
      </c>
    </row>
    <row r="18" spans="1:5" ht="13.5" customHeight="1">
      <c r="A18" s="14" t="s">
        <v>23</v>
      </c>
      <c r="B18" s="8" t="s">
        <v>24</v>
      </c>
      <c r="C18" s="9">
        <v>2216471</v>
      </c>
      <c r="E18" s="9">
        <v>2216471</v>
      </c>
    </row>
    <row r="19" spans="1:5" ht="15" customHeight="1">
      <c r="A19" s="11" t="s">
        <v>32</v>
      </c>
      <c r="B19" s="12" t="s">
        <v>33</v>
      </c>
      <c r="C19" s="9">
        <v>89147</v>
      </c>
      <c r="D19" s="9"/>
      <c r="E19" s="9">
        <v>89147</v>
      </c>
    </row>
    <row r="20" spans="1:5" ht="13.5" customHeight="1">
      <c r="A20" s="13" t="s">
        <v>19</v>
      </c>
      <c r="B20" s="5" t="s">
        <v>20</v>
      </c>
      <c r="C20" s="9">
        <v>89147</v>
      </c>
      <c r="D20" s="9"/>
      <c r="E20" s="9">
        <v>89147</v>
      </c>
    </row>
    <row r="21" spans="1:5" ht="13.5" customHeight="1">
      <c r="A21" s="14" t="s">
        <v>21</v>
      </c>
      <c r="B21" s="8" t="s">
        <v>22</v>
      </c>
      <c r="C21" s="9">
        <v>13272</v>
      </c>
      <c r="E21" s="9">
        <v>13272</v>
      </c>
    </row>
    <row r="22" spans="1:5" ht="13.5" customHeight="1">
      <c r="A22" s="14" t="s">
        <v>23</v>
      </c>
      <c r="B22" s="8" t="s">
        <v>24</v>
      </c>
      <c r="C22" s="9">
        <v>75875</v>
      </c>
      <c r="D22" s="9"/>
      <c r="E22" s="9">
        <v>75875</v>
      </c>
    </row>
    <row r="23" spans="1:5" ht="15" customHeight="1">
      <c r="A23" s="11" t="s">
        <v>30</v>
      </c>
      <c r="B23" s="12" t="s">
        <v>31</v>
      </c>
      <c r="C23" s="9">
        <v>122191</v>
      </c>
      <c r="D23" s="9"/>
      <c r="E23" s="9">
        <v>122191</v>
      </c>
    </row>
    <row r="24" spans="1:5" ht="13.5" customHeight="1">
      <c r="A24" s="13" t="s">
        <v>19</v>
      </c>
      <c r="B24" s="5" t="s">
        <v>20</v>
      </c>
      <c r="C24" s="9">
        <v>122191</v>
      </c>
      <c r="D24" s="9"/>
      <c r="E24" s="9">
        <v>122191</v>
      </c>
    </row>
    <row r="25" spans="1:5" ht="13.5" customHeight="1">
      <c r="A25" s="14" t="s">
        <v>21</v>
      </c>
      <c r="B25" s="8" t="s">
        <v>22</v>
      </c>
      <c r="C25" s="9">
        <v>122191</v>
      </c>
      <c r="D25" s="9"/>
      <c r="E25" s="9">
        <v>122191</v>
      </c>
    </row>
    <row r="26" spans="1:5" ht="15" customHeight="1">
      <c r="A26" s="11" t="s">
        <v>43</v>
      </c>
      <c r="B26" s="12" t="s">
        <v>44</v>
      </c>
      <c r="C26" s="9">
        <v>804300</v>
      </c>
      <c r="E26" s="9">
        <v>804300</v>
      </c>
    </row>
    <row r="27" spans="1:5" ht="13.5" customHeight="1">
      <c r="A27" s="13" t="s">
        <v>19</v>
      </c>
      <c r="B27" s="5" t="s">
        <v>20</v>
      </c>
      <c r="C27" s="9">
        <v>804300</v>
      </c>
      <c r="E27" s="9">
        <v>804300</v>
      </c>
    </row>
    <row r="28" spans="1:5" ht="13.5" customHeight="1">
      <c r="A28" s="14" t="s">
        <v>21</v>
      </c>
      <c r="B28" s="8" t="s">
        <v>22</v>
      </c>
      <c r="C28" s="9">
        <v>273409</v>
      </c>
      <c r="E28" s="9">
        <v>273409</v>
      </c>
    </row>
    <row r="29" spans="1:5" ht="13.5" customHeight="1">
      <c r="A29" s="14" t="s">
        <v>23</v>
      </c>
      <c r="B29" s="8" t="s">
        <v>24</v>
      </c>
      <c r="C29" s="9">
        <v>530891</v>
      </c>
      <c r="E29" s="9">
        <v>530891</v>
      </c>
    </row>
    <row r="30" spans="1:5" ht="15" customHeight="1">
      <c r="A30" s="11" t="s">
        <v>41</v>
      </c>
      <c r="B30" s="12" t="s">
        <v>42</v>
      </c>
      <c r="C30" s="9">
        <v>19908</v>
      </c>
      <c r="E30" s="9">
        <v>19908</v>
      </c>
    </row>
    <row r="31" spans="1:5" ht="13.5" customHeight="1">
      <c r="A31" s="13" t="s">
        <v>19</v>
      </c>
      <c r="B31" s="5" t="s">
        <v>20</v>
      </c>
      <c r="C31" s="9">
        <v>19908</v>
      </c>
      <c r="E31" s="9">
        <v>19908</v>
      </c>
    </row>
    <row r="32" spans="1:5" ht="13.5" customHeight="1">
      <c r="A32" s="14" t="s">
        <v>21</v>
      </c>
      <c r="B32" s="8" t="s">
        <v>22</v>
      </c>
      <c r="C32" s="9">
        <v>19908</v>
      </c>
      <c r="E32" s="9">
        <v>19908</v>
      </c>
    </row>
    <row r="33" spans="1:5" ht="15.75" customHeight="1">
      <c r="A33" s="10" t="s">
        <v>56</v>
      </c>
      <c r="B33" s="5" t="s">
        <v>45</v>
      </c>
      <c r="C33" s="6">
        <v>230007</v>
      </c>
      <c r="E33" s="6">
        <v>230007</v>
      </c>
    </row>
    <row r="34" spans="1:5" ht="15" customHeight="1">
      <c r="A34" s="11" t="s">
        <v>28</v>
      </c>
      <c r="B34" s="12" t="s">
        <v>29</v>
      </c>
      <c r="C34" s="9">
        <v>34501</v>
      </c>
      <c r="E34" s="9">
        <v>34501</v>
      </c>
    </row>
    <row r="35" spans="1:5" ht="13.5" customHeight="1">
      <c r="A35" s="13" t="s">
        <v>7</v>
      </c>
      <c r="B35" s="5" t="s">
        <v>8</v>
      </c>
      <c r="C35" s="9">
        <v>10233</v>
      </c>
      <c r="E35" s="9">
        <v>10233</v>
      </c>
    </row>
    <row r="36" spans="1:5" ht="13.5" customHeight="1">
      <c r="A36" s="14" t="s">
        <v>10</v>
      </c>
      <c r="B36" s="8" t="s">
        <v>11</v>
      </c>
      <c r="C36" s="9">
        <v>10233</v>
      </c>
      <c r="E36" s="9">
        <v>10233</v>
      </c>
    </row>
    <row r="37" spans="1:5" ht="13.5" customHeight="1">
      <c r="A37" s="13" t="s">
        <v>19</v>
      </c>
      <c r="B37" s="5" t="s">
        <v>20</v>
      </c>
      <c r="C37" s="9">
        <v>24268</v>
      </c>
      <c r="E37" s="9">
        <v>24268</v>
      </c>
    </row>
    <row r="38" spans="1:5" ht="13.5" customHeight="1">
      <c r="A38" s="14" t="s">
        <v>23</v>
      </c>
      <c r="B38" s="8" t="s">
        <v>24</v>
      </c>
      <c r="C38" s="9">
        <v>24268</v>
      </c>
      <c r="E38" s="9">
        <v>24268</v>
      </c>
    </row>
    <row r="39" spans="1:5" ht="15" customHeight="1">
      <c r="A39" s="11" t="s">
        <v>35</v>
      </c>
      <c r="B39" s="12" t="s">
        <v>36</v>
      </c>
      <c r="C39" s="9">
        <v>195506</v>
      </c>
      <c r="E39" s="9">
        <v>195506</v>
      </c>
    </row>
    <row r="40" spans="1:5" ht="13.5" customHeight="1">
      <c r="A40" s="13" t="s">
        <v>7</v>
      </c>
      <c r="B40" s="5" t="s">
        <v>8</v>
      </c>
      <c r="C40" s="9">
        <v>57989</v>
      </c>
      <c r="E40" s="9">
        <v>57989</v>
      </c>
    </row>
    <row r="41" spans="1:5" ht="13.5" customHeight="1">
      <c r="A41" s="14" t="s">
        <v>10</v>
      </c>
      <c r="B41" s="8" t="s">
        <v>11</v>
      </c>
      <c r="C41" s="9">
        <v>57989</v>
      </c>
      <c r="E41" s="9">
        <v>57989</v>
      </c>
    </row>
    <row r="42" spans="1:5" ht="13.5" customHeight="1">
      <c r="A42" s="13" t="s">
        <v>19</v>
      </c>
      <c r="B42" s="5" t="s">
        <v>20</v>
      </c>
      <c r="C42" s="9">
        <v>137517</v>
      </c>
      <c r="E42" s="9">
        <v>137517</v>
      </c>
    </row>
    <row r="43" spans="1:5" ht="13.5" customHeight="1">
      <c r="A43" s="14" t="s">
        <v>23</v>
      </c>
      <c r="B43" s="8" t="s">
        <v>24</v>
      </c>
      <c r="C43" s="9">
        <v>137517</v>
      </c>
      <c r="E43" s="9">
        <v>137517</v>
      </c>
    </row>
    <row r="44" spans="1:5" ht="15.75" customHeight="1">
      <c r="A44" s="10" t="s">
        <v>57</v>
      </c>
      <c r="B44" s="5" t="s">
        <v>51</v>
      </c>
      <c r="C44" s="6">
        <v>37779929</v>
      </c>
      <c r="D44" s="6">
        <f>D45+D50+D56</f>
        <v>11422531</v>
      </c>
      <c r="E44" s="6">
        <f>C44+D44</f>
        <v>49202460</v>
      </c>
    </row>
    <row r="45" spans="1:5" ht="15" customHeight="1">
      <c r="A45" s="11" t="s">
        <v>0</v>
      </c>
      <c r="B45" s="12" t="s">
        <v>1</v>
      </c>
      <c r="C45" s="9">
        <v>3722722</v>
      </c>
      <c r="D45" s="9">
        <f>D46+D48</f>
        <v>15646003</v>
      </c>
      <c r="E45" s="9">
        <f>C45+D45</f>
        <v>19368725</v>
      </c>
    </row>
    <row r="46" spans="1:5" ht="15" customHeight="1">
      <c r="A46" s="13" t="s">
        <v>7</v>
      </c>
      <c r="B46" s="5" t="s">
        <v>8</v>
      </c>
      <c r="C46" s="9"/>
      <c r="D46" s="9">
        <v>33429</v>
      </c>
      <c r="E46" s="9">
        <v>33429</v>
      </c>
    </row>
    <row r="47" spans="1:5" ht="15" customHeight="1">
      <c r="A47" s="14" t="s">
        <v>10</v>
      </c>
      <c r="B47" s="8" t="s">
        <v>11</v>
      </c>
      <c r="C47" s="9"/>
      <c r="D47" s="9">
        <v>33429</v>
      </c>
      <c r="E47" s="9">
        <v>33429</v>
      </c>
    </row>
    <row r="48" spans="1:5" ht="13.5" customHeight="1">
      <c r="A48" s="13" t="s">
        <v>19</v>
      </c>
      <c r="B48" s="5" t="s">
        <v>20</v>
      </c>
      <c r="C48" s="9">
        <v>3722722</v>
      </c>
      <c r="D48" s="9">
        <f>E48-C48</f>
        <v>15612574</v>
      </c>
      <c r="E48" s="9">
        <v>19335296</v>
      </c>
    </row>
    <row r="49" spans="1:5" ht="13.5" customHeight="1">
      <c r="A49" s="14" t="s">
        <v>23</v>
      </c>
      <c r="B49" s="8" t="s">
        <v>24</v>
      </c>
      <c r="C49" s="9">
        <v>3722722</v>
      </c>
      <c r="D49" s="9">
        <f>E49-C49</f>
        <v>15612574</v>
      </c>
      <c r="E49" s="9">
        <v>19335296</v>
      </c>
    </row>
    <row r="50" spans="1:5" ht="15" customHeight="1">
      <c r="A50" s="11" t="s">
        <v>4</v>
      </c>
      <c r="B50" s="12" t="s">
        <v>5</v>
      </c>
      <c r="C50" s="9">
        <v>19700237</v>
      </c>
      <c r="D50" s="9">
        <f>D51+D53</f>
        <v>-4223472</v>
      </c>
      <c r="E50" s="9">
        <f aca="true" t="shared" si="0" ref="E50:E55">C50+D50</f>
        <v>15476765</v>
      </c>
    </row>
    <row r="51" spans="1:5" ht="13.5" customHeight="1">
      <c r="A51" s="13" t="s">
        <v>7</v>
      </c>
      <c r="B51" s="5" t="s">
        <v>8</v>
      </c>
      <c r="C51" s="9">
        <v>19530</v>
      </c>
      <c r="D51" s="9">
        <v>16881</v>
      </c>
      <c r="E51" s="9">
        <f t="shared" si="0"/>
        <v>36411</v>
      </c>
    </row>
    <row r="52" spans="1:5" ht="13.5" customHeight="1">
      <c r="A52" s="14" t="s">
        <v>10</v>
      </c>
      <c r="B52" s="8" t="s">
        <v>11</v>
      </c>
      <c r="C52" s="9">
        <v>19530</v>
      </c>
      <c r="D52" s="9">
        <v>16881</v>
      </c>
      <c r="E52" s="9">
        <f t="shared" si="0"/>
        <v>36411</v>
      </c>
    </row>
    <row r="53" spans="1:5" ht="13.5" customHeight="1">
      <c r="A53" s="13" t="s">
        <v>19</v>
      </c>
      <c r="B53" s="5" t="s">
        <v>20</v>
      </c>
      <c r="C53" s="9">
        <v>19680707</v>
      </c>
      <c r="D53" s="9">
        <f>D54+D55</f>
        <v>-4240353</v>
      </c>
      <c r="E53" s="9">
        <f t="shared" si="0"/>
        <v>15440354</v>
      </c>
    </row>
    <row r="54" spans="1:5" ht="13.5" customHeight="1">
      <c r="A54" s="14" t="s">
        <v>21</v>
      </c>
      <c r="B54" s="8" t="s">
        <v>22</v>
      </c>
      <c r="C54" s="9"/>
      <c r="D54" s="9">
        <v>32352</v>
      </c>
      <c r="E54" s="9">
        <f t="shared" si="0"/>
        <v>32352</v>
      </c>
    </row>
    <row r="55" spans="1:5" ht="13.5" customHeight="1">
      <c r="A55" s="14" t="s">
        <v>23</v>
      </c>
      <c r="B55" s="8" t="s">
        <v>24</v>
      </c>
      <c r="C55" s="9">
        <v>19680707</v>
      </c>
      <c r="D55" s="9">
        <v>-4272705</v>
      </c>
      <c r="E55" s="9">
        <f t="shared" si="0"/>
        <v>15408002</v>
      </c>
    </row>
    <row r="56" spans="1:5" ht="15" customHeight="1">
      <c r="A56" s="11" t="s">
        <v>30</v>
      </c>
      <c r="B56" s="12" t="s">
        <v>31</v>
      </c>
      <c r="C56" s="9">
        <v>14356970</v>
      </c>
      <c r="D56" s="9"/>
      <c r="E56" s="9">
        <v>14356970</v>
      </c>
    </row>
    <row r="57" spans="1:5" ht="13.5" customHeight="1">
      <c r="A57" s="13" t="s">
        <v>7</v>
      </c>
      <c r="B57" s="5" t="s">
        <v>8</v>
      </c>
      <c r="C57" s="9">
        <v>34206</v>
      </c>
      <c r="E57" s="9">
        <v>34206</v>
      </c>
    </row>
    <row r="58" spans="1:5" ht="13.5" customHeight="1">
      <c r="A58" s="14" t="s">
        <v>10</v>
      </c>
      <c r="B58" s="8" t="s">
        <v>11</v>
      </c>
      <c r="C58" s="9">
        <v>34206</v>
      </c>
      <c r="E58" s="9">
        <v>34206</v>
      </c>
    </row>
    <row r="59" spans="1:5" ht="13.5" customHeight="1">
      <c r="A59" s="13" t="s">
        <v>19</v>
      </c>
      <c r="B59" s="5" t="s">
        <v>20</v>
      </c>
      <c r="C59" s="9">
        <v>14322764</v>
      </c>
      <c r="D59" s="9"/>
      <c r="E59" s="9">
        <v>14322764</v>
      </c>
    </row>
    <row r="60" spans="1:5" ht="13.5" customHeight="1">
      <c r="A60" s="14" t="s">
        <v>23</v>
      </c>
      <c r="B60" s="8" t="s">
        <v>24</v>
      </c>
      <c r="C60" s="9">
        <v>14322764</v>
      </c>
      <c r="D60" s="9"/>
      <c r="E60" s="9">
        <v>14322764</v>
      </c>
    </row>
    <row r="61" spans="1:5" ht="15.75" customHeight="1">
      <c r="A61" s="7" t="s">
        <v>49</v>
      </c>
      <c r="B61" s="8" t="s">
        <v>50</v>
      </c>
      <c r="C61" s="9">
        <v>425833346</v>
      </c>
      <c r="D61" s="9">
        <f>D62</f>
        <v>35470161</v>
      </c>
      <c r="E61" s="9">
        <f>C61+D61</f>
        <v>461303507</v>
      </c>
    </row>
    <row r="62" spans="1:5" ht="15.75" customHeight="1">
      <c r="A62" s="10" t="s">
        <v>58</v>
      </c>
      <c r="B62" s="5" t="s">
        <v>6</v>
      </c>
      <c r="C62" s="6">
        <v>425601081</v>
      </c>
      <c r="D62" s="9">
        <f>D63</f>
        <v>35470161</v>
      </c>
      <c r="E62" s="6">
        <f>C62+D62</f>
        <v>461071242</v>
      </c>
    </row>
    <row r="63" spans="1:5" ht="15" customHeight="1">
      <c r="A63" s="11" t="s">
        <v>0</v>
      </c>
      <c r="B63" s="12" t="s">
        <v>1</v>
      </c>
      <c r="C63" s="9">
        <v>160733</v>
      </c>
      <c r="D63" s="9">
        <f>D64</f>
        <v>35470161</v>
      </c>
      <c r="E63" s="9">
        <f>C63+D63</f>
        <v>35630894</v>
      </c>
    </row>
    <row r="64" spans="1:5" ht="13.5" customHeight="1">
      <c r="A64" s="13" t="s">
        <v>7</v>
      </c>
      <c r="B64" s="5" t="s">
        <v>8</v>
      </c>
      <c r="C64" s="9">
        <v>160733</v>
      </c>
      <c r="D64" s="9">
        <f>D65+D66</f>
        <v>35470161</v>
      </c>
      <c r="E64" s="9">
        <v>160733</v>
      </c>
    </row>
    <row r="65" spans="1:5" ht="13.5" customHeight="1">
      <c r="A65" s="14" t="s">
        <v>2</v>
      </c>
      <c r="B65" s="8" t="s">
        <v>9</v>
      </c>
      <c r="C65" s="9"/>
      <c r="D65" s="9">
        <v>20758</v>
      </c>
      <c r="E65" s="9">
        <v>20758</v>
      </c>
    </row>
    <row r="66" spans="1:5" ht="13.5" customHeight="1">
      <c r="A66" s="14" t="s">
        <v>10</v>
      </c>
      <c r="B66" s="8" t="s">
        <v>11</v>
      </c>
      <c r="C66" s="9">
        <v>160733</v>
      </c>
      <c r="D66" s="9">
        <f>18069870+17379533</f>
        <v>35449403</v>
      </c>
      <c r="E66" s="9">
        <v>18230603</v>
      </c>
    </row>
    <row r="67" spans="1:5" ht="15" customHeight="1">
      <c r="A67" s="11" t="s">
        <v>2</v>
      </c>
      <c r="B67" s="12" t="s">
        <v>3</v>
      </c>
      <c r="C67" s="9">
        <v>6727239</v>
      </c>
      <c r="D67" s="9"/>
      <c r="E67" s="9">
        <v>6727239</v>
      </c>
    </row>
    <row r="68" spans="1:5" ht="13.5" customHeight="1">
      <c r="A68" s="13" t="s">
        <v>7</v>
      </c>
      <c r="B68" s="5" t="s">
        <v>8</v>
      </c>
      <c r="C68" s="9">
        <v>6418223</v>
      </c>
      <c r="D68" s="9"/>
      <c r="E68" s="9">
        <v>6418223</v>
      </c>
    </row>
    <row r="69" spans="1:5" ht="13.5" customHeight="1">
      <c r="A69" s="14" t="s">
        <v>10</v>
      </c>
      <c r="B69" s="8" t="s">
        <v>11</v>
      </c>
      <c r="C69" s="9">
        <v>6113944</v>
      </c>
      <c r="D69" s="9"/>
      <c r="E69" s="9">
        <v>6113944</v>
      </c>
    </row>
    <row r="70" spans="1:5" ht="13.5" customHeight="1">
      <c r="A70" s="14" t="s">
        <v>12</v>
      </c>
      <c r="B70" s="8" t="s">
        <v>13</v>
      </c>
      <c r="C70" s="9">
        <v>84279</v>
      </c>
      <c r="E70" s="9">
        <v>84279</v>
      </c>
    </row>
    <row r="71" spans="1:5" ht="13.5" customHeight="1">
      <c r="A71" s="14" t="s">
        <v>15</v>
      </c>
      <c r="B71" s="8" t="s">
        <v>16</v>
      </c>
      <c r="C71" s="9">
        <v>120000</v>
      </c>
      <c r="D71" s="9"/>
      <c r="E71" s="9">
        <v>120000</v>
      </c>
    </row>
    <row r="72" spans="1:5" ht="13.5" customHeight="1">
      <c r="A72" s="14" t="s">
        <v>17</v>
      </c>
      <c r="B72" s="8" t="s">
        <v>18</v>
      </c>
      <c r="C72" s="9">
        <v>100000</v>
      </c>
      <c r="D72" s="9"/>
      <c r="E72" s="9">
        <v>100000</v>
      </c>
    </row>
    <row r="73" spans="1:5" ht="13.5" customHeight="1">
      <c r="A73" s="13" t="s">
        <v>19</v>
      </c>
      <c r="B73" s="5" t="s">
        <v>20</v>
      </c>
      <c r="C73" s="9">
        <v>69016</v>
      </c>
      <c r="E73" s="9">
        <v>69016</v>
      </c>
    </row>
    <row r="74" spans="1:5" ht="13.5" customHeight="1">
      <c r="A74" s="14" t="s">
        <v>21</v>
      </c>
      <c r="B74" s="8" t="s">
        <v>22</v>
      </c>
      <c r="C74" s="9">
        <v>69016</v>
      </c>
      <c r="E74" s="9">
        <v>69016</v>
      </c>
    </row>
    <row r="75" spans="1:5" ht="13.5" customHeight="1">
      <c r="A75" s="13" t="s">
        <v>37</v>
      </c>
      <c r="B75" s="5" t="s">
        <v>38</v>
      </c>
      <c r="C75" s="9">
        <v>240000</v>
      </c>
      <c r="E75" s="9">
        <v>240000</v>
      </c>
    </row>
    <row r="76" spans="1:5" ht="13.5" customHeight="1">
      <c r="A76" s="14" t="s">
        <v>39</v>
      </c>
      <c r="B76" s="8" t="s">
        <v>40</v>
      </c>
      <c r="C76" s="9">
        <v>240000</v>
      </c>
      <c r="E76" s="9">
        <v>240000</v>
      </c>
    </row>
    <row r="77" spans="1:5" ht="15" customHeight="1">
      <c r="A77" s="11" t="s">
        <v>27</v>
      </c>
      <c r="B77" s="12" t="s">
        <v>34</v>
      </c>
      <c r="C77" s="9">
        <v>416565736</v>
      </c>
      <c r="D77" s="9"/>
      <c r="E77" s="9">
        <v>416565736</v>
      </c>
    </row>
    <row r="78" spans="1:5" ht="13.5" customHeight="1">
      <c r="A78" s="13" t="s">
        <v>7</v>
      </c>
      <c r="B78" s="5" t="s">
        <v>8</v>
      </c>
      <c r="C78" s="9">
        <v>416565736</v>
      </c>
      <c r="D78" s="9"/>
      <c r="E78" s="9">
        <v>416565736</v>
      </c>
    </row>
    <row r="79" spans="1:5" ht="13.5" customHeight="1">
      <c r="A79" s="14" t="s">
        <v>2</v>
      </c>
      <c r="B79" s="8" t="s">
        <v>9</v>
      </c>
      <c r="C79" s="9">
        <v>174485348</v>
      </c>
      <c r="E79" s="9">
        <v>174485348</v>
      </c>
    </row>
    <row r="80" spans="1:5" ht="13.5" customHeight="1">
      <c r="A80" s="14" t="s">
        <v>10</v>
      </c>
      <c r="B80" s="8" t="s">
        <v>11</v>
      </c>
      <c r="C80" s="9">
        <v>241477616</v>
      </c>
      <c r="D80" s="9"/>
      <c r="E80" s="9">
        <v>241477616</v>
      </c>
    </row>
    <row r="81" spans="1:5" ht="13.5" customHeight="1">
      <c r="A81" s="14" t="s">
        <v>12</v>
      </c>
      <c r="B81" s="8" t="s">
        <v>13</v>
      </c>
      <c r="C81" s="9">
        <v>550500</v>
      </c>
      <c r="D81" s="9"/>
      <c r="E81" s="9">
        <v>550500</v>
      </c>
    </row>
    <row r="82" spans="1:5" ht="13.5" customHeight="1">
      <c r="A82" s="14" t="s">
        <v>15</v>
      </c>
      <c r="B82" s="8" t="s">
        <v>16</v>
      </c>
      <c r="C82" s="9">
        <v>39000</v>
      </c>
      <c r="E82" s="9">
        <v>39000</v>
      </c>
    </row>
    <row r="83" spans="1:5" ht="13.5" customHeight="1">
      <c r="A83" s="14" t="s">
        <v>17</v>
      </c>
      <c r="B83" s="8" t="s">
        <v>18</v>
      </c>
      <c r="C83" s="9">
        <v>13272</v>
      </c>
      <c r="E83" s="9">
        <v>13272</v>
      </c>
    </row>
    <row r="84" spans="1:5" ht="15" customHeight="1">
      <c r="A84" s="11" t="s">
        <v>32</v>
      </c>
      <c r="B84" s="12" t="s">
        <v>33</v>
      </c>
      <c r="C84" s="9">
        <v>1902499</v>
      </c>
      <c r="E84" s="9">
        <v>1902499</v>
      </c>
    </row>
    <row r="85" spans="1:5" ht="13.5" customHeight="1">
      <c r="A85" s="13" t="s">
        <v>7</v>
      </c>
      <c r="B85" s="5" t="s">
        <v>8</v>
      </c>
      <c r="C85" s="9">
        <v>1902499</v>
      </c>
      <c r="E85" s="9">
        <v>1902499</v>
      </c>
    </row>
    <row r="86" spans="1:5" ht="13.5" customHeight="1">
      <c r="A86" s="14" t="s">
        <v>2</v>
      </c>
      <c r="B86" s="8" t="s">
        <v>9</v>
      </c>
      <c r="C86" s="9">
        <v>1862600</v>
      </c>
      <c r="E86" s="9">
        <v>1862600</v>
      </c>
    </row>
    <row r="87" spans="1:5" ht="13.5" customHeight="1">
      <c r="A87" s="14" t="s">
        <v>10</v>
      </c>
      <c r="B87" s="8" t="s">
        <v>11</v>
      </c>
      <c r="C87" s="9">
        <v>39899</v>
      </c>
      <c r="E87" s="9">
        <v>39899</v>
      </c>
    </row>
    <row r="88" spans="1:5" ht="15" customHeight="1">
      <c r="A88" s="11" t="s">
        <v>43</v>
      </c>
      <c r="B88" s="12" t="s">
        <v>44</v>
      </c>
      <c r="C88" s="9">
        <v>240892</v>
      </c>
      <c r="E88" s="9">
        <v>240892</v>
      </c>
    </row>
    <row r="89" spans="1:5" ht="13.5" customHeight="1">
      <c r="A89" s="13" t="s">
        <v>7</v>
      </c>
      <c r="B89" s="5" t="s">
        <v>8</v>
      </c>
      <c r="C89" s="9">
        <v>240892</v>
      </c>
      <c r="E89" s="9">
        <v>240892</v>
      </c>
    </row>
    <row r="90" spans="1:5" ht="13.5" customHeight="1">
      <c r="A90" s="14" t="s">
        <v>10</v>
      </c>
      <c r="B90" s="8" t="s">
        <v>11</v>
      </c>
      <c r="C90" s="9">
        <v>207711</v>
      </c>
      <c r="E90" s="9">
        <v>207711</v>
      </c>
    </row>
    <row r="91" spans="1:5" ht="13.5" customHeight="1">
      <c r="A91" s="14" t="s">
        <v>15</v>
      </c>
      <c r="B91" s="8" t="s">
        <v>16</v>
      </c>
      <c r="C91" s="9">
        <v>33181</v>
      </c>
      <c r="E91" s="9">
        <v>33181</v>
      </c>
    </row>
    <row r="92" spans="1:5" ht="15" customHeight="1">
      <c r="A92" s="11" t="s">
        <v>41</v>
      </c>
      <c r="B92" s="12" t="s">
        <v>42</v>
      </c>
      <c r="C92" s="9">
        <v>3982</v>
      </c>
      <c r="E92" s="9">
        <v>3982</v>
      </c>
    </row>
    <row r="93" spans="1:5" ht="13.5" customHeight="1">
      <c r="A93" s="13" t="s">
        <v>7</v>
      </c>
      <c r="B93" s="5" t="s">
        <v>8</v>
      </c>
      <c r="C93" s="9">
        <v>3982</v>
      </c>
      <c r="E93" s="9">
        <v>3982</v>
      </c>
    </row>
    <row r="94" spans="1:5" ht="13.5" customHeight="1">
      <c r="A94" s="14" t="s">
        <v>10</v>
      </c>
      <c r="B94" s="8" t="s">
        <v>11</v>
      </c>
      <c r="C94" s="9">
        <v>3982</v>
      </c>
      <c r="E94" s="9">
        <v>3982</v>
      </c>
    </row>
    <row r="95" spans="1:5" ht="15.75" customHeight="1">
      <c r="A95" s="10" t="s">
        <v>59</v>
      </c>
      <c r="B95" s="5" t="s">
        <v>60</v>
      </c>
      <c r="C95" s="6">
        <v>199084</v>
      </c>
      <c r="E95" s="6">
        <v>199084</v>
      </c>
    </row>
    <row r="96" spans="1:5" ht="15" customHeight="1">
      <c r="A96" s="11" t="s">
        <v>0</v>
      </c>
      <c r="B96" s="12" t="s">
        <v>1</v>
      </c>
      <c r="C96" s="9">
        <v>199084</v>
      </c>
      <c r="E96" s="9">
        <v>199084</v>
      </c>
    </row>
    <row r="97" spans="1:5" ht="13.5" customHeight="1">
      <c r="A97" s="13" t="s">
        <v>7</v>
      </c>
      <c r="B97" s="5" t="s">
        <v>8</v>
      </c>
      <c r="C97" s="9">
        <v>199084</v>
      </c>
      <c r="E97" s="9">
        <v>199084</v>
      </c>
    </row>
    <row r="98" spans="1:5" ht="13.5" customHeight="1">
      <c r="A98" s="14" t="s">
        <v>10</v>
      </c>
      <c r="B98" s="8" t="s">
        <v>11</v>
      </c>
      <c r="C98" s="9">
        <v>199084</v>
      </c>
      <c r="E98" s="9">
        <v>199084</v>
      </c>
    </row>
    <row r="99" spans="1:5" ht="15.75" customHeight="1">
      <c r="A99" s="10" t="s">
        <v>61</v>
      </c>
      <c r="B99" s="5" t="s">
        <v>62</v>
      </c>
      <c r="C99" s="6">
        <v>33181</v>
      </c>
      <c r="E99" s="6">
        <v>33181</v>
      </c>
    </row>
    <row r="100" spans="1:5" ht="15" customHeight="1">
      <c r="A100" s="11" t="s">
        <v>0</v>
      </c>
      <c r="B100" s="12" t="s">
        <v>1</v>
      </c>
      <c r="C100" s="9">
        <v>33181</v>
      </c>
      <c r="E100" s="9">
        <v>33181</v>
      </c>
    </row>
    <row r="101" spans="1:5" ht="13.5" customHeight="1">
      <c r="A101" s="13" t="s">
        <v>7</v>
      </c>
      <c r="B101" s="5" t="s">
        <v>8</v>
      </c>
      <c r="C101" s="9">
        <v>18181</v>
      </c>
      <c r="D101" s="9"/>
      <c r="E101" s="9">
        <v>18181</v>
      </c>
    </row>
    <row r="102" spans="1:5" ht="13.5" customHeight="1">
      <c r="A102" s="14" t="s">
        <v>10</v>
      </c>
      <c r="B102" s="8" t="s">
        <v>11</v>
      </c>
      <c r="C102" s="9">
        <v>18181</v>
      </c>
      <c r="D102" s="9"/>
      <c r="E102" s="9">
        <v>18181</v>
      </c>
    </row>
    <row r="103" spans="1:5" ht="13.5" customHeight="1">
      <c r="A103" s="13" t="s">
        <v>19</v>
      </c>
      <c r="B103" s="5" t="s">
        <v>20</v>
      </c>
      <c r="C103" s="9">
        <v>15000</v>
      </c>
      <c r="D103" s="9"/>
      <c r="E103" s="9">
        <v>15000</v>
      </c>
    </row>
    <row r="104" spans="1:5" ht="13.5" customHeight="1">
      <c r="A104" s="14" t="s">
        <v>21</v>
      </c>
      <c r="B104" s="8" t="s">
        <v>22</v>
      </c>
      <c r="C104" s="9">
        <v>15000</v>
      </c>
      <c r="D104" s="9"/>
      <c r="E104" s="9">
        <v>15000</v>
      </c>
    </row>
    <row r="105" ht="12" customHeight="1">
      <c r="A105" s="16"/>
    </row>
    <row r="106" ht="14.25" customHeight="1"/>
    <row r="107" ht="81" customHeight="1"/>
    <row r="108" ht="21.75" customHeight="1"/>
  </sheetData>
  <sheetProtection/>
  <mergeCells count="6">
    <mergeCell ref="A2:E3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3937007874015748" bottom="0.3937007874015748" header="0" footer="0"/>
  <pageSetup firstPageNumber="11" useFirstPageNumber="1" horizontalDpi="600" verticalDpi="600" orientation="landscape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RV001 2023. Knjiga 2. rebalansa za Vladu RH/Sabor (sa str. - verzija 1B)</dc:title>
  <dc:subject>Konačna verzija za 1. rebalans u 2022. s brojevima stranica u formuli -potrebno ažurirati!</dc:subject>
  <dc:creator>D. Cunovic</dc:creator>
  <cp:keywords/>
  <dc:description/>
  <cp:lastModifiedBy>TOMIĆ HELENA</cp:lastModifiedBy>
  <cp:lastPrinted>2023-11-23T09:53:58Z</cp:lastPrinted>
  <dcterms:modified xsi:type="dcterms:W3CDTF">2024-01-15T09:23:52Z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9. Knjiga 2. rebalansa 2023. za Vladu RH.xls</vt:lpwstr>
  </property>
</Properties>
</file>