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jali za UV\financijski plan za 2026\"/>
    </mc:Choice>
  </mc:AlternateContent>
  <xr:revisionPtr revIDLastSave="0" documentId="13_ncr:1_{93D51CF0-997A-4DD0-AB25-01BF5B5AE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" sheetId="1" r:id="rId1"/>
    <sheet name="RAČUN PRIHODA I RASHODA" sheetId="5" r:id="rId2"/>
    <sheet name="RASHODI PO IZVORIMA" sheetId="2" r:id="rId3"/>
    <sheet name="RASHODI PO FUNKC." sheetId="3" r:id="rId4"/>
    <sheet name="RAČUN FINANCIRANJA" sheetId="4" r:id="rId5"/>
    <sheet name="POSEBNI DIO" sheetId="7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F44" i="5"/>
  <c r="G44" i="5"/>
  <c r="H44" i="5"/>
  <c r="I44" i="5"/>
  <c r="E16" i="5"/>
  <c r="E44" i="5"/>
  <c r="E17" i="5"/>
  <c r="G45" i="7"/>
  <c r="D45" i="7"/>
  <c r="C6" i="2"/>
  <c r="D14" i="2"/>
  <c r="E14" i="2"/>
  <c r="F14" i="2"/>
  <c r="G14" i="2"/>
  <c r="C14" i="2"/>
  <c r="F8" i="5"/>
  <c r="G124" i="7"/>
  <c r="G123" i="7" s="1"/>
  <c r="G115" i="7" s="1"/>
  <c r="F124" i="7"/>
  <c r="F123" i="7" s="1"/>
  <c r="F115" i="7" s="1"/>
  <c r="E124" i="7"/>
  <c r="E123" i="7" s="1"/>
  <c r="E115" i="7" s="1"/>
  <c r="F24" i="5" l="1"/>
  <c r="F52" i="7" l="1"/>
  <c r="F51" i="7" s="1"/>
  <c r="F56" i="7"/>
  <c r="F62" i="7"/>
  <c r="F67" i="7"/>
  <c r="F66" i="7" s="1"/>
  <c r="F82" i="7"/>
  <c r="F81" i="7" s="1"/>
  <c r="F86" i="7"/>
  <c r="F85" i="7" s="1"/>
  <c r="F90" i="7"/>
  <c r="F89" i="7" s="1"/>
  <c r="F88" i="7" s="1"/>
  <c r="F94" i="7"/>
  <c r="F96" i="7"/>
  <c r="G52" i="7"/>
  <c r="G51" i="7" s="1"/>
  <c r="G56" i="7"/>
  <c r="G62" i="7"/>
  <c r="G67" i="7"/>
  <c r="G66" i="7" s="1"/>
  <c r="G82" i="7"/>
  <c r="G81" i="7" s="1"/>
  <c r="G86" i="7"/>
  <c r="G85" i="7" s="1"/>
  <c r="G90" i="7"/>
  <c r="G89" i="7" s="1"/>
  <c r="G88" i="7" s="1"/>
  <c r="G94" i="7"/>
  <c r="G96" i="7"/>
  <c r="C52" i="7"/>
  <c r="C51" i="7" s="1"/>
  <c r="C56" i="7"/>
  <c r="C62" i="7"/>
  <c r="C64" i="7"/>
  <c r="C67" i="7"/>
  <c r="C66" i="7" s="1"/>
  <c r="C74" i="7"/>
  <c r="C73" i="7" s="1"/>
  <c r="C78" i="7"/>
  <c r="C77" i="7" s="1"/>
  <c r="C82" i="7"/>
  <c r="C81" i="7" s="1"/>
  <c r="C90" i="7"/>
  <c r="C89" i="7" s="1"/>
  <c r="C88" i="7" s="1"/>
  <c r="C94" i="7"/>
  <c r="C96" i="7"/>
  <c r="C105" i="7"/>
  <c r="C108" i="7"/>
  <c r="C112" i="7"/>
  <c r="C111" i="7" s="1"/>
  <c r="C110" i="7" s="1"/>
  <c r="C100" i="7"/>
  <c r="C99" i="7" s="1"/>
  <c r="C98" i="7" s="1"/>
  <c r="D88" i="7"/>
  <c r="D134" i="7"/>
  <c r="D133" i="7" s="1"/>
  <c r="D132" i="7" s="1"/>
  <c r="E52" i="7"/>
  <c r="E51" i="7" s="1"/>
  <c r="E56" i="7"/>
  <c r="E62" i="7"/>
  <c r="E67" i="7"/>
  <c r="E66" i="7" s="1"/>
  <c r="E82" i="7"/>
  <c r="E81" i="7" s="1"/>
  <c r="E86" i="7"/>
  <c r="E85" i="7" s="1"/>
  <c r="E90" i="7"/>
  <c r="E89" i="7" s="1"/>
  <c r="E88" i="7" s="1"/>
  <c r="E94" i="7"/>
  <c r="E96" i="7"/>
  <c r="C15" i="7"/>
  <c r="C14" i="7" s="1"/>
  <c r="C19" i="7"/>
  <c r="C18" i="7" s="1"/>
  <c r="C24" i="7"/>
  <c r="C23" i="7" s="1"/>
  <c r="C28" i="7"/>
  <c r="C27" i="7" s="1"/>
  <c r="C32" i="7"/>
  <c r="C31" i="7" s="1"/>
  <c r="F15" i="7"/>
  <c r="F14" i="7" s="1"/>
  <c r="F19" i="7"/>
  <c r="F18" i="7" s="1"/>
  <c r="F28" i="7"/>
  <c r="F27" i="7" s="1"/>
  <c r="F32" i="7"/>
  <c r="F31" i="7" s="1"/>
  <c r="F47" i="7"/>
  <c r="F46" i="7" s="1"/>
  <c r="F45" i="7" s="1"/>
  <c r="F8" i="7"/>
  <c r="F11" i="7"/>
  <c r="G15" i="7"/>
  <c r="G14" i="7" s="1"/>
  <c r="G19" i="7"/>
  <c r="G18" i="7" s="1"/>
  <c r="G28" i="7"/>
  <c r="G27" i="7" s="1"/>
  <c r="G32" i="7"/>
  <c r="G31" i="7" s="1"/>
  <c r="G8" i="7"/>
  <c r="G11" i="7"/>
  <c r="E15" i="7"/>
  <c r="E14" i="7" s="1"/>
  <c r="E19" i="7"/>
  <c r="E18" i="7" s="1"/>
  <c r="E28" i="7"/>
  <c r="E27" i="7" s="1"/>
  <c r="E32" i="7"/>
  <c r="E31" i="7" s="1"/>
  <c r="E47" i="7"/>
  <c r="E46" i="7" s="1"/>
  <c r="E45" i="7" s="1"/>
  <c r="E8" i="7"/>
  <c r="E11" i="7"/>
  <c r="B6" i="7"/>
  <c r="F101" i="5"/>
  <c r="G101" i="5"/>
  <c r="H83" i="5"/>
  <c r="I83" i="5"/>
  <c r="I80" i="5" s="1"/>
  <c r="F83" i="5"/>
  <c r="G83" i="5"/>
  <c r="H58" i="5"/>
  <c r="I58" i="5"/>
  <c r="F58" i="5"/>
  <c r="G58" i="5"/>
  <c r="F51" i="5"/>
  <c r="H51" i="5"/>
  <c r="H50" i="5" s="1"/>
  <c r="I51" i="5"/>
  <c r="I50" i="5" s="1"/>
  <c r="G51" i="5"/>
  <c r="G22" i="1"/>
  <c r="G7" i="1"/>
  <c r="G10" i="1"/>
  <c r="F22" i="1"/>
  <c r="F7" i="1"/>
  <c r="F10" i="1"/>
  <c r="E22" i="1"/>
  <c r="E7" i="1"/>
  <c r="E10" i="1"/>
  <c r="E13" i="1"/>
  <c r="E23" i="1"/>
  <c r="D22" i="1"/>
  <c r="D7" i="1"/>
  <c r="D10" i="1"/>
  <c r="C22" i="1"/>
  <c r="C23" i="1" s="1"/>
  <c r="C7" i="1"/>
  <c r="C10" i="1"/>
  <c r="C13" i="1"/>
  <c r="F18" i="5"/>
  <c r="F22" i="5"/>
  <c r="F27" i="5"/>
  <c r="F30" i="5"/>
  <c r="F35" i="5"/>
  <c r="F39" i="5"/>
  <c r="F38" i="5" s="1"/>
  <c r="I101" i="5"/>
  <c r="H101" i="5"/>
  <c r="E101" i="5"/>
  <c r="I93" i="5"/>
  <c r="I81" i="5"/>
  <c r="I68" i="5"/>
  <c r="I71" i="5"/>
  <c r="I73" i="5"/>
  <c r="I77" i="5"/>
  <c r="H93" i="5"/>
  <c r="H81" i="5"/>
  <c r="H68" i="5"/>
  <c r="H71" i="5"/>
  <c r="H73" i="5"/>
  <c r="H77" i="5"/>
  <c r="G93" i="5"/>
  <c r="G81" i="5"/>
  <c r="G68" i="5"/>
  <c r="G71" i="5"/>
  <c r="G73" i="5"/>
  <c r="G77" i="5"/>
  <c r="F93" i="5"/>
  <c r="F81" i="5"/>
  <c r="F68" i="5"/>
  <c r="F71" i="5"/>
  <c r="F73" i="5"/>
  <c r="F77" i="5"/>
  <c r="E80" i="5"/>
  <c r="E50" i="5"/>
  <c r="E49" i="5" s="1"/>
  <c r="E99" i="5"/>
  <c r="G18" i="5"/>
  <c r="G22" i="5"/>
  <c r="G24" i="5"/>
  <c r="G27" i="5"/>
  <c r="G30" i="5"/>
  <c r="G35" i="5"/>
  <c r="G39" i="5"/>
  <c r="G38" i="5" s="1"/>
  <c r="H18" i="5"/>
  <c r="H22" i="5"/>
  <c r="H24" i="5"/>
  <c r="H27" i="5"/>
  <c r="H30" i="5"/>
  <c r="H35" i="5"/>
  <c r="H17" i="5"/>
  <c r="H16" i="5" s="1"/>
  <c r="H39" i="5"/>
  <c r="H38" i="5"/>
  <c r="I18" i="5"/>
  <c r="I22" i="5"/>
  <c r="I24" i="5"/>
  <c r="I27" i="5"/>
  <c r="I30" i="5"/>
  <c r="I35" i="5"/>
  <c r="I17" i="5"/>
  <c r="I39" i="5"/>
  <c r="I38" i="5"/>
  <c r="E38" i="5"/>
  <c r="E41" i="5"/>
  <c r="G8" i="5"/>
  <c r="H8" i="5"/>
  <c r="I8" i="5"/>
  <c r="E8" i="5"/>
  <c r="B9" i="3"/>
  <c r="B8" i="3"/>
  <c r="E7" i="2"/>
  <c r="E10" i="2"/>
  <c r="E12" i="2"/>
  <c r="E20" i="2"/>
  <c r="E22" i="2"/>
  <c r="E24" i="2"/>
  <c r="D7" i="2"/>
  <c r="D10" i="2"/>
  <c r="D12" i="2"/>
  <c r="D20" i="2"/>
  <c r="D22" i="2"/>
  <c r="D24" i="2"/>
  <c r="E9" i="3"/>
  <c r="E8" i="3"/>
  <c r="F9" i="3"/>
  <c r="F8" i="3" s="1"/>
  <c r="G7" i="4"/>
  <c r="G6" i="4" s="1"/>
  <c r="F7" i="4"/>
  <c r="F6" i="4"/>
  <c r="E7" i="4"/>
  <c r="E6" i="4"/>
  <c r="C7" i="2"/>
  <c r="F7" i="2"/>
  <c r="G7" i="2"/>
  <c r="F10" i="2"/>
  <c r="G10" i="2"/>
  <c r="G12" i="2"/>
  <c r="G20" i="2"/>
  <c r="G22" i="2"/>
  <c r="G24" i="2"/>
  <c r="C10" i="2"/>
  <c r="F12" i="2"/>
  <c r="C12" i="2"/>
  <c r="F20" i="2"/>
  <c r="C20" i="2"/>
  <c r="F22" i="2"/>
  <c r="C22" i="2"/>
  <c r="F24" i="2"/>
  <c r="C24" i="2"/>
  <c r="I7" i="4"/>
  <c r="I6" i="4" s="1"/>
  <c r="H7" i="4"/>
  <c r="H6" i="4"/>
  <c r="G6" i="2" l="1"/>
  <c r="I16" i="5"/>
  <c r="F6" i="2"/>
  <c r="G80" i="5"/>
  <c r="F13" i="1"/>
  <c r="F23" i="1" s="1"/>
  <c r="E6" i="2"/>
  <c r="G13" i="1"/>
  <c r="G23" i="1" s="1"/>
  <c r="H80" i="5"/>
  <c r="H99" i="5" s="1"/>
  <c r="G50" i="5"/>
  <c r="G99" i="5" s="1"/>
  <c r="G55" i="7"/>
  <c r="G50" i="7" s="1"/>
  <c r="I99" i="5"/>
  <c r="I49" i="5"/>
  <c r="F93" i="7"/>
  <c r="F92" i="7" s="1"/>
  <c r="G16" i="5"/>
  <c r="F80" i="5"/>
  <c r="F50" i="5"/>
  <c r="F17" i="5"/>
  <c r="F16" i="5" s="1"/>
  <c r="D13" i="1"/>
  <c r="D23" i="1" s="1"/>
  <c r="D6" i="2"/>
  <c r="F7" i="7"/>
  <c r="F6" i="7" s="1"/>
  <c r="C104" i="7"/>
  <c r="C103" i="7" s="1"/>
  <c r="F55" i="7"/>
  <c r="F50" i="7" s="1"/>
  <c r="E7" i="7"/>
  <c r="E6" i="7" s="1"/>
  <c r="G7" i="7"/>
  <c r="G6" i="7" s="1"/>
  <c r="D92" i="7"/>
  <c r="C93" i="7"/>
  <c r="C92" i="7" s="1"/>
  <c r="C55" i="7"/>
  <c r="C50" i="7" s="1"/>
  <c r="G93" i="7"/>
  <c r="G92" i="7" s="1"/>
  <c r="E13" i="7"/>
  <c r="E93" i="7"/>
  <c r="E92" i="7" s="1"/>
  <c r="E55" i="7"/>
  <c r="E50" i="7" s="1"/>
  <c r="D115" i="7"/>
  <c r="D50" i="7"/>
  <c r="G13" i="7"/>
  <c r="D13" i="7"/>
  <c r="C13" i="7"/>
  <c r="C5" i="7" s="1"/>
  <c r="F13" i="7"/>
  <c r="F5" i="7" s="1"/>
  <c r="F49" i="7" l="1"/>
  <c r="G5" i="7"/>
  <c r="D5" i="7"/>
  <c r="G49" i="5"/>
  <c r="E5" i="7"/>
  <c r="H49" i="5"/>
  <c r="E49" i="7"/>
  <c r="C49" i="7"/>
  <c r="C4" i="7" s="1"/>
  <c r="F49" i="5"/>
  <c r="F99" i="5"/>
  <c r="G49" i="7"/>
  <c r="D49" i="7"/>
  <c r="F4" i="7"/>
  <c r="E4" i="7" l="1"/>
  <c r="G4" i="7"/>
  <c r="D4" i="7"/>
</calcChain>
</file>

<file path=xl/sharedStrings.xml><?xml version="1.0" encoding="utf-8"?>
<sst xmlns="http://schemas.openxmlformats.org/spreadsheetml/2006/main" count="675" uniqueCount="171">
  <si>
    <t>A) SAŽETAK RAČUNA PRIHODA I RASHODA</t>
  </si>
  <si>
    <t>Projekcija za 2026.</t>
  </si>
  <si>
    <t>PRIHODI POSLOVANJA</t>
  </si>
  <si>
    <t>PRIHODI OD PRODAJE NEFINANCIJSKE IMOVINE</t>
  </si>
  <si>
    <t>RASHODI POSLOVANJA</t>
  </si>
  <si>
    <t>RAZLIKA - VIŠAK/MANJAKA</t>
  </si>
  <si>
    <t>B) SAŽETAK RAČUNA FINANCIRANJA</t>
  </si>
  <si>
    <t>PRIMICI OD FINANCIJSKE IMOVINE I ZADUŽIVANJA</t>
  </si>
  <si>
    <t>IZDACI ZA FINANCIJSKU IMOVINU I OTPLATE ZAJMOVA</t>
  </si>
  <si>
    <t>UKUPNI PRIHODI</t>
  </si>
  <si>
    <t>RASHODI ZA NABAVU NEFINANCIJSKE IMOVINE</t>
  </si>
  <si>
    <t>UKUPNI RASHODI</t>
  </si>
  <si>
    <t/>
  </si>
  <si>
    <t>1</t>
  </si>
  <si>
    <t>Opći prihodi i primici</t>
  </si>
  <si>
    <t>11</t>
  </si>
  <si>
    <t>3</t>
  </si>
  <si>
    <t>Vlastiti prihodi</t>
  </si>
  <si>
    <t>31</t>
  </si>
  <si>
    <t>4</t>
  </si>
  <si>
    <t>Prihodi za posebne namjene</t>
  </si>
  <si>
    <t>43</t>
  </si>
  <si>
    <t>Ostali prihodi za posebne namjene</t>
  </si>
  <si>
    <t>5</t>
  </si>
  <si>
    <t>Pomoći</t>
  </si>
  <si>
    <t>51</t>
  </si>
  <si>
    <t>Pomoći EU</t>
  </si>
  <si>
    <t>52</t>
  </si>
  <si>
    <t>Ostale pomoći</t>
  </si>
  <si>
    <t>58</t>
  </si>
  <si>
    <t>Instrumenti EU nove generacije</t>
  </si>
  <si>
    <t>6</t>
  </si>
  <si>
    <t>Donacije</t>
  </si>
  <si>
    <t>61</t>
  </si>
  <si>
    <t>7</t>
  </si>
  <si>
    <t>Prihodi od nefin. imovine i nadoknade štete s osnova osig.</t>
  </si>
  <si>
    <t>71</t>
  </si>
  <si>
    <t>8</t>
  </si>
  <si>
    <t>Namjenski primici od zaduživanja</t>
  </si>
  <si>
    <t>I. OPĆI DIO</t>
  </si>
  <si>
    <t>RASHODI PREMA IZVORIMA FINANCIRANJA</t>
  </si>
  <si>
    <t>Izvor</t>
  </si>
  <si>
    <t>Naziv izvora</t>
  </si>
  <si>
    <t>A. RAČUN PRIHODA I RASHODA</t>
  </si>
  <si>
    <t>RASHODI PREMA FUNKCIJSKOJ KLASIFIKACIJI</t>
  </si>
  <si>
    <t>BROJČANA OZNAKA I NAZIV</t>
  </si>
  <si>
    <t>07 Zdravstvo</t>
  </si>
  <si>
    <t>073 Bolničke službe</t>
  </si>
  <si>
    <t>B. RAČUN FINANCIRANJA</t>
  </si>
  <si>
    <t>Razred</t>
  </si>
  <si>
    <t>Skupina</t>
  </si>
  <si>
    <t>Naziv</t>
  </si>
  <si>
    <t>Izdaci za financijsku imovinu i otplate zajmova</t>
  </si>
  <si>
    <t>Izdaci za otplatu glavnice primljenih kredita i zajmova</t>
  </si>
  <si>
    <t>Naziv prihoda</t>
  </si>
  <si>
    <t>815</t>
  </si>
  <si>
    <t>Namjenski primitak - NPOO</t>
  </si>
  <si>
    <t>Ukupni prihodi</t>
  </si>
  <si>
    <t>Naziv rashoda</t>
  </si>
  <si>
    <t>Rashodi poslovanja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</si>
  <si>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</si>
  <si>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</si>
  <si>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</si>
  <si>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</si>
  <si>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</si>
  <si>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</si>
  <si>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</si>
  <si>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</si>
  <si>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</si>
  <si>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</si>
  <si>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</si>
  <si>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</si>
  <si>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</si>
  <si>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</si>
  <si>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</si>
  <si>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</si>
  <si>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 xml:space="preserve">Rashodi poslovanja        </t>
  </si>
  <si>
    <t xml:space="preserve">Rashodi za nabavu nefinancijske imovine        </t>
  </si>
  <si>
    <t>Ukupni rashodi</t>
  </si>
  <si>
    <t>II. POSEBNI DIO</t>
  </si>
  <si>
    <t>Šifra</t>
  </si>
  <si>
    <t>38069</t>
  </si>
  <si>
    <t>Klinički bolnički centar Zagreb</t>
  </si>
  <si>
    <t>3602</t>
  </si>
  <si>
    <t>INVESTICIJE U ZDRAVSTVENU INFRASTRUKTURU</t>
  </si>
  <si>
    <t>K891002</t>
  </si>
  <si>
    <t>KLINIČKI BOLNIČKI CENTAR ZAGREB – IZRAVNA KAPITALNA ULAGANJA</t>
  </si>
  <si>
    <t>581</t>
  </si>
  <si>
    <t>Mehanizam za oporavak i otpornost</t>
  </si>
  <si>
    <t>K891007</t>
  </si>
  <si>
    <t>SANACIJA ŠTETA OD POTRESA</t>
  </si>
  <si>
    <t>3605</t>
  </si>
  <si>
    <t>SIGURNOST GRAĐANA I PRAVA NA ZDRAVSTVENE USLUGE</t>
  </si>
  <si>
    <t>A891001</t>
  </si>
  <si>
    <t>ADMINISTRACIJA I UPRAVLJANJE</t>
  </si>
  <si>
    <t>54</t>
  </si>
  <si>
    <t>A891004</t>
  </si>
  <si>
    <t>OBRADA UZORAKA TKIVA ZA ZAKLADU ANA RUKAVINA</t>
  </si>
  <si>
    <t>A891006</t>
  </si>
  <si>
    <t>PROVEDBA PREVENTIVNIH PROGRAMA – KLINIČKI BOLNIČKI CENTAR ZAGREB</t>
  </si>
  <si>
    <t>T891008</t>
  </si>
  <si>
    <t>JAČANJE PROBIRA RAKA PLUĆA U EUROPI</t>
  </si>
  <si>
    <t>T891009</t>
  </si>
  <si>
    <t>PROVEDBA PROBIRA RAKA ŽELUCA U ZEMLJAMA EUROPSKE UNIJE</t>
  </si>
  <si>
    <t>Prihodi poslovanja</t>
  </si>
  <si>
    <t>63</t>
  </si>
  <si>
    <t>Pomoći iz inozemstva (darovnice)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</si>
  <si>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</si>
  <si>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</si>
  <si>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</si>
  <si>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</si>
  <si>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</si>
  <si>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</si>
  <si>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</si>
  <si>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proračuna</t>
  </si>
  <si>
    <t>68</t>
  </si>
  <si>
    <t>Kazne, upravne mjere i ostali prihodi</t>
  </si>
  <si>
    <t>Prihodi od prodaje nefinancijske imovine</t>
  </si>
  <si>
    <t>72</t>
  </si>
  <si>
    <t>Prihodi od prodaje proizvedene dugotrajne imovine</t>
  </si>
  <si>
    <t>UKUPNI PRIJENOS SREDSTAVA IZ PRETHODNE GODINE</t>
  </si>
  <si>
    <t>UKUPNI PRIJENOS SREDSTAVA U SLJEDEĆU GODINU</t>
  </si>
  <si>
    <r>
      <t xml:space="preserve">Vlastiti prihodi - </t>
    </r>
    <r>
      <rPr>
        <b/>
        <i/>
        <sz val="11"/>
        <color theme="1"/>
        <rFont val="Times New Roman"/>
        <family val="1"/>
        <charset val="238"/>
      </rPr>
      <t>prijenos</t>
    </r>
  </si>
  <si>
    <r>
      <t xml:space="preserve">Ostali prihodi za posebne namjene - </t>
    </r>
    <r>
      <rPr>
        <b/>
        <i/>
        <sz val="11"/>
        <color theme="1"/>
        <rFont val="Times New Roman"/>
        <family val="1"/>
        <charset val="238"/>
      </rPr>
      <t>prijenos</t>
    </r>
  </si>
  <si>
    <r>
      <t xml:space="preserve">Ostale pomoći - </t>
    </r>
    <r>
      <rPr>
        <b/>
        <i/>
        <sz val="11"/>
        <color theme="1"/>
        <rFont val="Times New Roman"/>
        <family val="1"/>
        <charset val="238"/>
      </rPr>
      <t>prijenos</t>
    </r>
  </si>
  <si>
    <r>
      <t xml:space="preserve">Donacije - </t>
    </r>
    <r>
      <rPr>
        <b/>
        <i/>
        <sz val="11"/>
        <color theme="1"/>
        <rFont val="Times New Roman"/>
        <family val="1"/>
        <charset val="238"/>
      </rPr>
      <t>prijenos</t>
    </r>
  </si>
  <si>
    <r>
      <t xml:space="preserve">Prihodi od nefinancijske imovine - </t>
    </r>
    <r>
      <rPr>
        <b/>
        <i/>
        <sz val="11"/>
        <color theme="1"/>
        <rFont val="Times New Roman"/>
        <family val="1"/>
        <charset val="238"/>
      </rPr>
      <t>prijenos</t>
    </r>
  </si>
  <si>
    <t>PRIJENOS SREDSTAVA IZ PRETHODNE GODINE</t>
  </si>
  <si>
    <t>PRIJENOS SREDSTAVA U NAREDNU GODINU</t>
  </si>
  <si>
    <t>NETO  FINANCIRANJE</t>
  </si>
  <si>
    <t>VIŠAK / MANJAK + NETO FINANCIRANJE</t>
  </si>
  <si>
    <t>Plan za 2025.</t>
  </si>
  <si>
    <t>Projekcija za 2027.</t>
  </si>
  <si>
    <t>T891010</t>
  </si>
  <si>
    <t>36</t>
  </si>
  <si>
    <t>Pomoći dane u inozemstvo i unutar općeg proračuna</t>
  </si>
  <si>
    <t>Rashodi za dodatna ulaganja u nefinancijskoj imovini</t>
  </si>
  <si>
    <t>12</t>
  </si>
  <si>
    <t>Sredstva učešća za pomoći</t>
  </si>
  <si>
    <r>
      <t xml:space="preserve">Pomoći EU - </t>
    </r>
    <r>
      <rPr>
        <b/>
        <i/>
        <sz val="11"/>
        <color theme="1"/>
        <rFont val="Times New Roman"/>
        <family val="1"/>
        <charset val="238"/>
      </rPr>
      <t>prijenos</t>
    </r>
  </si>
  <si>
    <t>T891013</t>
  </si>
  <si>
    <t>JAČANJE OTPORNOSTI ZDRAVSTVENOG SUSTAVA NPOO C5.1</t>
  </si>
  <si>
    <t>T891011</t>
  </si>
  <si>
    <t>PROGRAM EU ZA ZDRAVLJE</t>
  </si>
  <si>
    <t>T891012</t>
  </si>
  <si>
    <t>PODIZANJE ISTRAŽIVAČKOG INVESTICIJSKOG KAPACITETA C3.2</t>
  </si>
  <si>
    <t xml:space="preserve">Rashodi za zaposlene    </t>
  </si>
  <si>
    <t xml:space="preserve">Materijalni rashodi    </t>
  </si>
  <si>
    <t xml:space="preserve">Financijski rashodi    </t>
  </si>
  <si>
    <t xml:space="preserve">Pomoći dane u inozemstvo i unutar općeg proračuna    </t>
  </si>
  <si>
    <t xml:space="preserve">Naknade građanima i kućanstvima na temelju osiguranja i druge naknade    </t>
  </si>
  <si>
    <t xml:space="preserve">Ostali rashodi    </t>
  </si>
  <si>
    <t xml:space="preserve">Rashodi za nabavu neproizvedene dugotrajne imovine    </t>
  </si>
  <si>
    <t xml:space="preserve">Rashodi za nabavu proizvedene dugotrajne imovine    </t>
  </si>
  <si>
    <t xml:space="preserve">Rashodi za dodatna ulaganja na nefinancijskoj imovini    </t>
  </si>
  <si>
    <t>ZAJEDNIČKA AKCIJA INTEGRACIJE EUROPSKE REFERENTNE MREŽE U NACIONALNE ZDRAVSTVENE SUSTAVE - JARDIN</t>
  </si>
  <si>
    <t>Izvršenje 2024.</t>
  </si>
  <si>
    <t>Plan 2025.</t>
  </si>
  <si>
    <t>Plan za 2026.</t>
  </si>
  <si>
    <t>Projekcija za 2028.</t>
  </si>
  <si>
    <t>Europski fond za regionalni razvoj</t>
  </si>
  <si>
    <t>Financijski plan KBC-a Zagreb za 2026. godinu i projekcije za 2027. i 2028. godinu</t>
  </si>
  <si>
    <t>Fondovi EU</t>
  </si>
  <si>
    <r>
      <t xml:space="preserve">Fondovi EU - </t>
    </r>
    <r>
      <rPr>
        <b/>
        <i/>
        <sz val="11"/>
        <color theme="1"/>
        <rFont val="Times New Roman"/>
        <family val="1"/>
        <charset val="238"/>
      </rPr>
      <t>prijenos</t>
    </r>
  </si>
  <si>
    <t>A891014</t>
  </si>
  <si>
    <t>Prihod od nefinancijske imove i nadoknade štete s osonova osiguranja</t>
  </si>
  <si>
    <t>Programi unije</t>
  </si>
  <si>
    <t xml:space="preserve"> Programi unije</t>
  </si>
  <si>
    <t>563</t>
  </si>
  <si>
    <t>Namjenski primici od zaduživanja - NPOO zajam</t>
  </si>
  <si>
    <r>
      <t xml:space="preserve">Programi unije - </t>
    </r>
    <r>
      <rPr>
        <b/>
        <i/>
        <sz val="11"/>
        <rFont val="Times New Roman"/>
        <family val="1"/>
        <charset val="238"/>
      </rPr>
      <t>prijenos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</si>
</sst>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0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i/>
      <sz val="11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4">
    <xf numFmtId="0" fontId="0" fillId="0" borderId="0"/>
    <xf numFmtId="43" fontId="1" fillId="0" borderId="0" applyFont="0" applyFill="0" applyBorder="0" applyAlignment="0" applyProtection="0"/>
    <xf numFmtId="4" fontId="2" fillId="2" borderId="1" applyNumberFormat="0" applyProtection="0">
      <alignment horizontal="left" vertical="center" indent="1" justifyLastLine="1"/>
    </xf>
    <xf numFmtId="4" fontId="2" fillId="2" borderId="1" applyNumberFormat="0" applyProtection="0">
      <alignment horizontal="left" vertical="center" indent="1" justifyLastLine="1"/>
    </xf>
    <xf numFmtId="0" fontId="2" fillId="3" borderId="1" applyNumberFormat="0" applyProtection="0">
      <alignment horizontal="left" vertical="center" indent="1" justifyLastLine="1"/>
    </xf>
    <xf numFmtId="4" fontId="2" fillId="4" borderId="1" applyNumberFormat="0" applyProtection="0">
      <alignment vertical="center"/>
    </xf>
    <xf numFmtId="0" fontId="2" fillId="5" borderId="1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 justifyLastLine="1"/>
    </xf>
    <xf numFmtId="4" fontId="3" fillId="6" borderId="2" applyNumberFormat="0" applyProtection="0">
      <alignment horizontal="right" vertical="center"/>
    </xf>
    <xf numFmtId="4" fontId="2" fillId="0" borderId="1" applyNumberFormat="0" applyProtection="0">
      <alignment horizontal="right" vertical="center"/>
    </xf>
    <xf numFmtId="0" fontId="4" fillId="7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3" fillId="18" borderId="0" applyNumberFormat="0" applyBorder="0" applyAlignment="0" applyProtection="0"/>
    <xf numFmtId="0" fontId="13" fillId="26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4" fillId="30" borderId="0" applyNumberFormat="0" applyBorder="0" applyAlignment="0" applyProtection="0"/>
    <xf numFmtId="0" fontId="15" fillId="34" borderId="1" applyNumberFormat="0" applyAlignment="0" applyProtection="0"/>
    <xf numFmtId="0" fontId="16" fillId="27" borderId="3" applyNumberFormat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3" fillId="23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1" borderId="1" applyNumberFormat="0" applyAlignment="0" applyProtection="0"/>
    <xf numFmtId="0" fontId="22" fillId="0" borderId="8" applyNumberFormat="0" applyFill="0" applyAlignment="0" applyProtection="0"/>
    <xf numFmtId="0" fontId="22" fillId="31" borderId="0" applyNumberFormat="0" applyBorder="0" applyAlignment="0" applyProtection="0"/>
    <xf numFmtId="0" fontId="28" fillId="7" borderId="0"/>
    <xf numFmtId="0" fontId="28" fillId="7" borderId="0"/>
    <xf numFmtId="0" fontId="1" fillId="0" borderId="0"/>
    <xf numFmtId="0" fontId="5" fillId="0" borderId="0"/>
    <xf numFmtId="0" fontId="2" fillId="30" borderId="1" applyNumberFormat="0" applyFont="0" applyAlignment="0" applyProtection="0"/>
    <xf numFmtId="0" fontId="23" fillId="34" borderId="7" applyNumberFormat="0" applyAlignment="0" applyProtection="0"/>
    <xf numFmtId="4" fontId="26" fillId="38" borderId="1" applyNumberFormat="0" applyProtection="0">
      <alignment vertical="center"/>
    </xf>
    <xf numFmtId="4" fontId="2" fillId="38" borderId="1" applyNumberFormat="0" applyProtection="0">
      <alignment horizontal="left" vertical="center" indent="1" justifyLastLine="1"/>
    </xf>
    <xf numFmtId="4" fontId="2" fillId="38" borderId="1" applyNumberFormat="0" applyProtection="0">
      <alignment horizontal="left" vertical="center" indent="1"/>
    </xf>
    <xf numFmtId="0" fontId="9" fillId="4" borderId="2" applyNumberFormat="0" applyProtection="0">
      <alignment horizontal="left" vertical="top" indent="1"/>
    </xf>
    <xf numFmtId="4" fontId="2" fillId="2" borderId="1" applyNumberFormat="0" applyProtection="0">
      <alignment horizontal="left" vertical="center" indent="1"/>
    </xf>
    <xf numFmtId="4" fontId="2" fillId="39" borderId="1" applyNumberFormat="0" applyProtection="0">
      <alignment horizontal="right" vertical="center"/>
    </xf>
    <xf numFmtId="4" fontId="2" fillId="40" borderId="1" applyNumberFormat="0" applyProtection="0">
      <alignment horizontal="right" vertical="center"/>
    </xf>
    <xf numFmtId="4" fontId="2" fillId="41" borderId="9" applyNumberFormat="0" applyProtection="0">
      <alignment horizontal="right" vertical="center"/>
    </xf>
    <xf numFmtId="4" fontId="2" fillId="13" borderId="1" applyNumberFormat="0" applyProtection="0">
      <alignment horizontal="right" vertical="center"/>
    </xf>
    <xf numFmtId="4" fontId="2" fillId="42" borderId="1" applyNumberFormat="0" applyProtection="0">
      <alignment horizontal="right" vertical="center"/>
    </xf>
    <xf numFmtId="4" fontId="2" fillId="43" borderId="1" applyNumberFormat="0" applyProtection="0">
      <alignment horizontal="right" vertical="center"/>
    </xf>
    <xf numFmtId="4" fontId="2" fillId="11" borderId="1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44" borderId="1" applyNumberFormat="0" applyProtection="0">
      <alignment horizontal="right" vertical="center"/>
    </xf>
    <xf numFmtId="4" fontId="2" fillId="45" borderId="9" applyNumberFormat="0" applyProtection="0">
      <alignment horizontal="left" vertical="center" indent="1" justifyLastLine="1"/>
    </xf>
    <xf numFmtId="4" fontId="2" fillId="45" borderId="9" applyNumberFormat="0" applyProtection="0">
      <alignment horizontal="left" vertical="center" indent="1"/>
    </xf>
    <xf numFmtId="4" fontId="8" fillId="12" borderId="9" applyNumberFormat="0" applyProtection="0">
      <alignment horizontal="left" vertical="center" indent="1" justifyLastLine="1"/>
    </xf>
    <xf numFmtId="4" fontId="8" fillId="12" borderId="9" applyNumberFormat="0" applyProtection="0">
      <alignment horizontal="left" vertical="center" indent="1"/>
    </xf>
    <xf numFmtId="4" fontId="8" fillId="12" borderId="9" applyNumberFormat="0" applyProtection="0">
      <alignment horizontal="left" vertical="center" indent="1" justifyLastLine="1"/>
    </xf>
    <xf numFmtId="4" fontId="8" fillId="12" borderId="9" applyNumberFormat="0" applyProtection="0">
      <alignment horizontal="left" vertical="center" indent="1"/>
    </xf>
    <xf numFmtId="4" fontId="2" fillId="8" borderId="1" applyNumberFormat="0" applyProtection="0">
      <alignment horizontal="right" vertical="center"/>
    </xf>
    <xf numFmtId="4" fontId="2" fillId="6" borderId="9" applyNumberFormat="0" applyProtection="0">
      <alignment horizontal="left" vertical="center" indent="1" justifyLastLine="1"/>
    </xf>
    <xf numFmtId="4" fontId="2" fillId="6" borderId="9" applyNumberFormat="0" applyProtection="0">
      <alignment horizontal="left" vertical="center" indent="1"/>
    </xf>
    <xf numFmtId="4" fontId="2" fillId="8" borderId="9" applyNumberFormat="0" applyProtection="0">
      <alignment horizontal="left" vertical="center" indent="1" justifyLastLine="1"/>
    </xf>
    <xf numFmtId="4" fontId="2" fillId="8" borderId="9" applyNumberFormat="0" applyProtection="0">
      <alignment horizontal="left" vertical="center" indent="1"/>
    </xf>
    <xf numFmtId="0" fontId="2" fillId="10" borderId="1" applyNumberFormat="0" applyProtection="0">
      <alignment horizontal="left" vertical="center" indent="1" justifyLastLine="1"/>
    </xf>
    <xf numFmtId="0" fontId="2" fillId="10" borderId="1" applyNumberFormat="0" applyProtection="0">
      <alignment horizontal="left" vertical="center" indent="1"/>
    </xf>
    <xf numFmtId="0" fontId="2" fillId="12" borderId="2" applyNumberFormat="0" applyProtection="0">
      <alignment horizontal="left" vertical="top" indent="1"/>
    </xf>
    <xf numFmtId="0" fontId="2" fillId="3" borderId="1" applyNumberFormat="0" applyProtection="0">
      <alignment horizontal="left" vertical="center" indent="1"/>
    </xf>
    <xf numFmtId="0" fontId="2" fillId="8" borderId="2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/>
    </xf>
    <xf numFmtId="0" fontId="2" fillId="5" borderId="2" applyNumberFormat="0" applyProtection="0">
      <alignment horizontal="left" vertical="top" indent="1"/>
    </xf>
    <xf numFmtId="0" fontId="2" fillId="6" borderId="1" applyNumberFormat="0" applyProtection="0">
      <alignment horizontal="left" vertical="center" indent="1"/>
    </xf>
    <xf numFmtId="0" fontId="2" fillId="6" borderId="2" applyNumberFormat="0" applyProtection="0">
      <alignment horizontal="left" vertical="top" indent="1"/>
    </xf>
    <xf numFmtId="0" fontId="2" fillId="46" borderId="10" applyNumberFormat="0">
      <protection locked="0"/>
    </xf>
    <xf numFmtId="0" fontId="6" fillId="12" borderId="11" applyBorder="0"/>
    <xf numFmtId="4" fontId="7" fillId="47" borderId="2" applyNumberFormat="0" applyProtection="0">
      <alignment vertical="center"/>
    </xf>
    <xf numFmtId="4" fontId="27" fillId="0" borderId="12" applyNumberFormat="0" applyProtection="0">
      <alignment vertical="center"/>
    </xf>
    <xf numFmtId="4" fontId="26" fillId="48" borderId="13" applyNumberFormat="0" applyProtection="0">
      <alignment vertical="center"/>
    </xf>
    <xf numFmtId="4" fontId="7" fillId="10" borderId="2" applyNumberFormat="0" applyProtection="0">
      <alignment horizontal="left" vertical="center" indent="1"/>
    </xf>
    <xf numFmtId="0" fontId="7" fillId="47" borderId="2" applyNumberFormat="0" applyProtection="0">
      <alignment horizontal="left" vertical="top" indent="1"/>
    </xf>
    <xf numFmtId="4" fontId="26" fillId="49" borderId="1" applyNumberFormat="0" applyProtection="0">
      <alignment horizontal="right" vertical="center"/>
    </xf>
    <xf numFmtId="4" fontId="2" fillId="2" borderId="1" applyNumberFormat="0" applyProtection="0">
      <alignment horizontal="left" vertical="center" indent="1"/>
    </xf>
    <xf numFmtId="0" fontId="7" fillId="8" borderId="2" applyNumberFormat="0" applyProtection="0">
      <alignment horizontal="left" vertical="top" indent="1"/>
    </xf>
    <xf numFmtId="4" fontId="10" fillId="50" borderId="9" applyNumberFormat="0" applyProtection="0">
      <alignment horizontal="left" vertical="center" indent="1" justifyLastLine="1"/>
    </xf>
    <xf numFmtId="4" fontId="10" fillId="50" borderId="9" applyNumberFormat="0" applyProtection="0">
      <alignment horizontal="left" vertical="center" indent="1"/>
    </xf>
    <xf numFmtId="0" fontId="27" fillId="0" borderId="12"/>
    <xf numFmtId="0" fontId="2" fillId="51" borderId="13"/>
    <xf numFmtId="4" fontId="11" fillId="46" borderId="1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37" fillId="0" borderId="0"/>
    <xf numFmtId="0" fontId="34" fillId="0" borderId="0"/>
    <xf numFmtId="0" fontId="34" fillId="0" borderId="0"/>
    <xf numFmtId="0" fontId="34" fillId="0" borderId="0"/>
    <xf numFmtId="0" fontId="2" fillId="7" borderId="0"/>
    <xf numFmtId="43" fontId="1" fillId="0" borderId="0" applyFont="0" applyFill="0" applyBorder="0" applyAlignment="0" applyProtection="0"/>
    <xf numFmtId="0" fontId="2" fillId="6" borderId="1" applyNumberFormat="0" applyProtection="0">
      <alignment horizontal="left" vertical="center" indent="1" justifyLastLine="1"/>
    </xf>
  </cellStyleXfs>
  <cellXfs count="158">
    <xf numFmtId="0" fontId="0" fillId="0" borderId="0" xfId="0"/>
    <xf numFmtId="3" fontId="35" fillId="52" borderId="13" xfId="8" applyNumberFormat="1" applyFont="1" applyFill="1" applyBorder="1">
      <alignment horizontal="right" vertical="center"/>
    </xf>
    <xf numFmtId="0" fontId="31" fillId="52" borderId="13" xfId="110" quotePrefix="1" applyFont="1" applyFill="1" applyBorder="1" applyAlignment="1">
      <alignment horizontal="left" vertical="center" indent="1"/>
    </xf>
    <xf numFmtId="0" fontId="31" fillId="52" borderId="13" xfId="110" quotePrefix="1" applyFont="1" applyFill="1" applyBorder="1" applyAlignment="1">
      <alignment horizontal="left" vertical="center" indent="2"/>
    </xf>
    <xf numFmtId="0" fontId="33" fillId="52" borderId="0" xfId="0" applyFont="1" applyFill="1"/>
    <xf numFmtId="0" fontId="33" fillId="0" borderId="0" xfId="0" applyFont="1"/>
    <xf numFmtId="0" fontId="0" fillId="52" borderId="0" xfId="0" applyFill="1"/>
    <xf numFmtId="0" fontId="36" fillId="0" borderId="13" xfId="4" quotePrefix="1" applyFont="1" applyFill="1" applyBorder="1" applyAlignment="1">
      <alignment horizontal="left" vertical="center" indent="3"/>
    </xf>
    <xf numFmtId="0" fontId="36" fillId="0" borderId="13" xfId="4" quotePrefix="1" applyFont="1" applyFill="1" applyBorder="1" applyAlignment="1">
      <alignment horizontal="left" vertical="center" indent="1"/>
    </xf>
    <xf numFmtId="3" fontId="38" fillId="0" borderId="13" xfId="8" applyNumberFormat="1" applyFont="1" applyFill="1" applyBorder="1">
      <alignment horizontal="right" vertical="center"/>
    </xf>
    <xf numFmtId="0" fontId="35" fillId="55" borderId="13" xfId="139" applyFont="1" applyFill="1" applyBorder="1" applyAlignment="1">
      <alignment horizontal="center" vertical="center"/>
    </xf>
    <xf numFmtId="0" fontId="30" fillId="0" borderId="13" xfId="7" quotePrefix="1" applyFont="1" applyFill="1" applyBorder="1" applyAlignment="1">
      <alignment horizontal="left" vertical="center" indent="7"/>
    </xf>
    <xf numFmtId="0" fontId="30" fillId="0" borderId="13" xfId="7" quotePrefix="1" applyFont="1" applyFill="1" applyBorder="1" applyAlignment="1">
      <alignment horizontal="left" vertical="center" indent="1"/>
    </xf>
    <xf numFmtId="3" fontId="40" fillId="0" borderId="13" xfId="5" applyNumberFormat="1" applyFont="1" applyFill="1" applyBorder="1">
      <alignment vertical="center"/>
    </xf>
    <xf numFmtId="49" fontId="30" fillId="0" borderId="13" xfId="7" quotePrefix="1" applyNumberFormat="1" applyFont="1" applyFill="1" applyBorder="1" applyAlignment="1">
      <alignment horizontal="left" vertical="center" indent="7"/>
    </xf>
    <xf numFmtId="0" fontId="31" fillId="56" borderId="13" xfId="110" quotePrefix="1" applyFont="1" applyFill="1" applyBorder="1" applyAlignment="1">
      <alignment horizontal="left" vertical="center" indent="2"/>
    </xf>
    <xf numFmtId="0" fontId="31" fillId="56" borderId="13" xfId="110" quotePrefix="1" applyFont="1" applyFill="1" applyBorder="1" applyAlignment="1">
      <alignment horizontal="left" vertical="center" indent="1"/>
    </xf>
    <xf numFmtId="3" fontId="35" fillId="56" borderId="13" xfId="5" applyNumberFormat="1" applyFont="1" applyFill="1" applyBorder="1">
      <alignment vertical="center"/>
    </xf>
    <xf numFmtId="3" fontId="0" fillId="0" borderId="0" xfId="0" applyNumberFormat="1"/>
    <xf numFmtId="3" fontId="31" fillId="55" borderId="13" xfId="138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1" fillId="53" borderId="13" xfId="0" applyFont="1" applyFill="1" applyBorder="1" applyAlignment="1">
      <alignment horizontal="center"/>
    </xf>
    <xf numFmtId="0" fontId="42" fillId="53" borderId="13" xfId="0" applyFont="1" applyFill="1" applyBorder="1"/>
    <xf numFmtId="0" fontId="41" fillId="53" borderId="13" xfId="0" applyFont="1" applyFill="1" applyBorder="1"/>
    <xf numFmtId="3" fontId="41" fillId="53" borderId="13" xfId="0" applyNumberFormat="1" applyFont="1" applyFill="1" applyBorder="1"/>
    <xf numFmtId="0" fontId="41" fillId="0" borderId="13" xfId="0" applyFont="1" applyBorder="1" applyAlignment="1">
      <alignment horizontal="center"/>
    </xf>
    <xf numFmtId="3" fontId="41" fillId="0" borderId="13" xfId="0" applyNumberFormat="1" applyFont="1" applyBorder="1"/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3" fontId="42" fillId="0" borderId="13" xfId="0" applyNumberFormat="1" applyFont="1" applyBorder="1"/>
    <xf numFmtId="0" fontId="41" fillId="53" borderId="13" xfId="0" applyFont="1" applyFill="1" applyBorder="1" applyAlignment="1">
      <alignment wrapText="1"/>
    </xf>
    <xf numFmtId="0" fontId="41" fillId="0" borderId="13" xfId="0" applyFont="1" applyBorder="1" applyAlignment="1">
      <alignment wrapText="1"/>
    </xf>
    <xf numFmtId="0" fontId="42" fillId="53" borderId="13" xfId="0" applyFont="1" applyFill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1" fillId="0" borderId="0" xfId="0" applyFont="1"/>
    <xf numFmtId="0" fontId="41" fillId="54" borderId="13" xfId="0" applyFont="1" applyFill="1" applyBorder="1"/>
    <xf numFmtId="0" fontId="43" fillId="54" borderId="13" xfId="0" applyFont="1" applyFill="1" applyBorder="1"/>
    <xf numFmtId="3" fontId="43" fillId="54" borderId="13" xfId="0" applyNumberFormat="1" applyFont="1" applyFill="1" applyBorder="1"/>
    <xf numFmtId="3" fontId="31" fillId="54" borderId="13" xfId="0" applyNumberFormat="1" applyFont="1" applyFill="1" applyBorder="1" applyAlignment="1">
      <alignment horizontal="center" vertical="center" wrapText="1" justifyLastLine="1"/>
    </xf>
    <xf numFmtId="3" fontId="39" fillId="54" borderId="13" xfId="0" applyNumberFormat="1" applyFont="1" applyFill="1" applyBorder="1" applyAlignment="1">
      <alignment horizontal="center" vertical="center" wrapText="1" justifyLastLine="1"/>
    </xf>
    <xf numFmtId="3" fontId="39" fillId="54" borderId="13" xfId="0" applyNumberFormat="1" applyFont="1" applyFill="1" applyBorder="1" applyAlignment="1">
      <alignment horizontal="center" vertical="center"/>
    </xf>
    <xf numFmtId="3" fontId="44" fillId="0" borderId="13" xfId="0" applyNumberFormat="1" applyFont="1" applyBorder="1"/>
    <xf numFmtId="3" fontId="31" fillId="52" borderId="13" xfId="0" applyNumberFormat="1" applyFont="1" applyFill="1" applyBorder="1" applyAlignment="1">
      <alignment horizontal="center" vertical="center" wrapText="1" justifyLastLine="1"/>
    </xf>
    <xf numFmtId="3" fontId="31" fillId="52" borderId="13" xfId="0" applyNumberFormat="1" applyFont="1" applyFill="1" applyBorder="1" applyAlignment="1">
      <alignment vertical="top" wrapText="1" justifyLastLine="1"/>
    </xf>
    <xf numFmtId="3" fontId="35" fillId="52" borderId="13" xfId="5" applyNumberFormat="1" applyFont="1" applyFill="1" applyBorder="1">
      <alignment vertical="center"/>
    </xf>
    <xf numFmtId="3" fontId="31" fillId="52" borderId="13" xfId="0" quotePrefix="1" applyNumberFormat="1" applyFont="1" applyFill="1" applyBorder="1" applyAlignment="1">
      <alignment vertical="top" wrapText="1" justifyLastLine="1"/>
    </xf>
    <xf numFmtId="3" fontId="36" fillId="54" borderId="13" xfId="0" quotePrefix="1" applyNumberFormat="1" applyFont="1" applyFill="1" applyBorder="1" applyAlignment="1">
      <alignment vertical="top" wrapText="1" justifyLastLine="1"/>
    </xf>
    <xf numFmtId="3" fontId="36" fillId="54" borderId="13" xfId="0" applyNumberFormat="1" applyFont="1" applyFill="1" applyBorder="1" applyAlignment="1">
      <alignment vertical="top" wrapText="1" justifyLastLine="1"/>
    </xf>
    <xf numFmtId="3" fontId="38" fillId="54" borderId="13" xfId="9" applyNumberFormat="1" applyFont="1" applyFill="1" applyBorder="1">
      <alignment horizontal="right" vertical="center"/>
    </xf>
    <xf numFmtId="3" fontId="31" fillId="55" borderId="13" xfId="0" applyNumberFormat="1" applyFont="1" applyFill="1" applyBorder="1" applyAlignment="1">
      <alignment horizontal="center" vertical="center" wrapText="1" justifyLastLine="1"/>
    </xf>
    <xf numFmtId="3" fontId="31" fillId="53" borderId="13" xfId="0" applyNumberFormat="1" applyFont="1" applyFill="1" applyBorder="1" applyAlignment="1">
      <alignment horizontal="center" vertical="center" wrapText="1" justifyLastLine="1"/>
    </xf>
    <xf numFmtId="0" fontId="31" fillId="53" borderId="13" xfId="0" applyFont="1" applyFill="1" applyBorder="1" applyAlignment="1">
      <alignment vertical="top" wrapText="1" justifyLastLine="1"/>
    </xf>
    <xf numFmtId="0" fontId="31" fillId="53" borderId="13" xfId="0" quotePrefix="1" applyFont="1" applyFill="1" applyBorder="1" applyAlignment="1">
      <alignment vertical="top" wrapText="1" justifyLastLine="1"/>
    </xf>
    <xf numFmtId="0" fontId="36" fillId="0" borderId="13" xfId="0" quotePrefix="1" applyFont="1" applyBorder="1" applyAlignment="1">
      <alignment vertical="top" wrapText="1" justifyLastLine="1"/>
    </xf>
    <xf numFmtId="0" fontId="36" fillId="0" borderId="13" xfId="0" applyFont="1" applyBorder="1" applyAlignment="1">
      <alignment vertical="top" wrapText="1" justifyLastLine="1"/>
    </xf>
    <xf numFmtId="0" fontId="42" fillId="52" borderId="13" xfId="0" applyFont="1" applyFill="1" applyBorder="1"/>
    <xf numFmtId="0" fontId="31" fillId="52" borderId="13" xfId="82" applyFont="1" applyFill="1" applyBorder="1" applyAlignment="1">
      <alignment horizontal="left" vertical="center" wrapText="1"/>
    </xf>
    <xf numFmtId="3" fontId="45" fillId="52" borderId="13" xfId="81" applyNumberFormat="1" applyFont="1" applyFill="1" applyBorder="1" applyAlignment="1">
      <alignment horizontal="right" vertical="center"/>
    </xf>
    <xf numFmtId="0" fontId="42" fillId="0" borderId="13" xfId="0" applyFont="1" applyBorder="1"/>
    <xf numFmtId="0" fontId="42" fillId="0" borderId="13" xfId="0" applyFont="1" applyBorder="1" applyAlignment="1">
      <alignment wrapText="1"/>
    </xf>
    <xf numFmtId="0" fontId="30" fillId="0" borderId="13" xfId="82" applyFont="1" applyBorder="1" applyAlignment="1">
      <alignment horizontal="left" vertical="center" wrapText="1"/>
    </xf>
    <xf numFmtId="0" fontId="32" fillId="0" borderId="13" xfId="0" applyFont="1" applyBorder="1"/>
    <xf numFmtId="3" fontId="31" fillId="54" borderId="13" xfId="0" applyNumberFormat="1" applyFont="1" applyFill="1" applyBorder="1" applyAlignment="1">
      <alignment horizontal="right" vertical="center"/>
    </xf>
    <xf numFmtId="0" fontId="43" fillId="0" borderId="13" xfId="0" applyFont="1" applyBorder="1" applyAlignment="1">
      <alignment vertical="top"/>
    </xf>
    <xf numFmtId="3" fontId="36" fillId="54" borderId="13" xfId="0" applyNumberFormat="1" applyFont="1" applyFill="1" applyBorder="1" applyAlignment="1">
      <alignment horizontal="right" vertical="center"/>
    </xf>
    <xf numFmtId="3" fontId="43" fillId="0" borderId="13" xfId="0" applyNumberFormat="1" applyFont="1" applyBorder="1"/>
    <xf numFmtId="3" fontId="36" fillId="0" borderId="13" xfId="0" applyNumberFormat="1" applyFont="1" applyBorder="1"/>
    <xf numFmtId="3" fontId="33" fillId="0" borderId="0" xfId="0" applyNumberFormat="1" applyFont="1"/>
    <xf numFmtId="0" fontId="31" fillId="52" borderId="13" xfId="6" quotePrefix="1" applyFont="1" applyFill="1" applyBorder="1" applyAlignment="1">
      <alignment horizontal="left" vertical="center" indent="4"/>
    </xf>
    <xf numFmtId="0" fontId="31" fillId="52" borderId="13" xfId="6" quotePrefix="1" applyFont="1" applyFill="1" applyBorder="1" applyAlignment="1">
      <alignment horizontal="left" vertical="center" indent="1"/>
    </xf>
    <xf numFmtId="0" fontId="36" fillId="0" borderId="13" xfId="7" quotePrefix="1" applyFont="1" applyFill="1" applyBorder="1" applyAlignment="1">
      <alignment horizontal="left" vertical="center" indent="6"/>
    </xf>
    <xf numFmtId="0" fontId="36" fillId="0" borderId="13" xfId="7" quotePrefix="1" applyFont="1" applyFill="1" applyBorder="1" applyAlignment="1">
      <alignment horizontal="left" vertical="center" indent="1"/>
    </xf>
    <xf numFmtId="3" fontId="38" fillId="0" borderId="13" xfId="5" applyNumberFormat="1" applyFont="1" applyFill="1" applyBorder="1">
      <alignment vertical="center"/>
    </xf>
    <xf numFmtId="0" fontId="30" fillId="0" borderId="13" xfId="7" quotePrefix="1" applyFont="1" applyFill="1" applyBorder="1" applyAlignment="1">
      <alignment horizontal="left" vertical="center" indent="8"/>
    </xf>
    <xf numFmtId="3" fontId="40" fillId="0" borderId="13" xfId="8" applyNumberFormat="1" applyFont="1" applyFill="1" applyBorder="1">
      <alignment horizontal="right" vertical="center"/>
    </xf>
    <xf numFmtId="49" fontId="30" fillId="0" borderId="13" xfId="7" quotePrefix="1" applyNumberFormat="1" applyFont="1" applyFill="1" applyBorder="1" applyAlignment="1">
      <alignment horizontal="left" vertical="center" indent="8"/>
    </xf>
    <xf numFmtId="49" fontId="36" fillId="0" borderId="13" xfId="7" quotePrefix="1" applyNumberFormat="1" applyFont="1" applyFill="1" applyBorder="1" applyAlignment="1">
      <alignment horizontal="left" vertical="center" indent="6"/>
    </xf>
    <xf numFmtId="0" fontId="31" fillId="0" borderId="13" xfId="7" quotePrefix="1" applyFont="1" applyFill="1" applyBorder="1" applyAlignment="1">
      <alignment horizontal="left" vertical="center" indent="5"/>
    </xf>
    <xf numFmtId="0" fontId="31" fillId="0" borderId="13" xfId="7" quotePrefix="1" applyFont="1" applyFill="1" applyBorder="1" applyAlignment="1">
      <alignment horizontal="left" vertical="center" indent="1"/>
    </xf>
    <xf numFmtId="3" fontId="35" fillId="0" borderId="13" xfId="5" applyNumberFormat="1" applyFont="1" applyFill="1" applyBorder="1">
      <alignment vertical="center"/>
    </xf>
    <xf numFmtId="0" fontId="31" fillId="0" borderId="13" xfId="7" quotePrefix="1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31" fillId="53" borderId="13" xfId="0" applyFont="1" applyFill="1" applyBorder="1" applyAlignment="1">
      <alignment horizontal="left" vertical="top" wrapText="1" justifyLastLine="1"/>
    </xf>
    <xf numFmtId="3" fontId="41" fillId="54" borderId="13" xfId="0" applyNumberFormat="1" applyFont="1" applyFill="1" applyBorder="1"/>
    <xf numFmtId="3" fontId="35" fillId="53" borderId="13" xfId="5" applyNumberFormat="1" applyFont="1" applyFill="1" applyBorder="1">
      <alignment vertical="center"/>
    </xf>
    <xf numFmtId="3" fontId="38" fillId="0" borderId="13" xfId="9" applyNumberFormat="1" applyFont="1" applyBorder="1">
      <alignment horizontal="right" vertical="center"/>
    </xf>
    <xf numFmtId="0" fontId="36" fillId="0" borderId="13" xfId="0" applyFont="1" applyBorder="1" applyAlignment="1">
      <alignment horizontal="left" vertical="center" wrapText="1" justifyLastLine="1"/>
    </xf>
    <xf numFmtId="0" fontId="41" fillId="55" borderId="13" xfId="0" applyFont="1" applyFill="1" applyBorder="1" applyAlignment="1">
      <alignment horizontal="center" vertical="center"/>
    </xf>
    <xf numFmtId="0" fontId="31" fillId="55" borderId="13" xfId="0" applyFont="1" applyFill="1" applyBorder="1" applyAlignment="1">
      <alignment horizontal="center" vertical="center"/>
    </xf>
    <xf numFmtId="0" fontId="31" fillId="55" borderId="13" xfId="139" applyFont="1" applyFill="1" applyBorder="1" applyAlignment="1">
      <alignment horizontal="center" vertical="center"/>
    </xf>
    <xf numFmtId="0" fontId="31" fillId="55" borderId="13" xfId="0" applyFont="1" applyFill="1" applyBorder="1" applyAlignment="1">
      <alignment horizontal="center" vertical="center" wrapText="1"/>
    </xf>
    <xf numFmtId="3" fontId="39" fillId="0" borderId="13" xfId="0" applyNumberFormat="1" applyFont="1" applyBorder="1" applyAlignment="1">
      <alignment horizontal="center" vertical="center" wrapText="1" justifyLastLine="1"/>
    </xf>
    <xf numFmtId="3" fontId="39" fillId="0" borderId="13" xfId="0" applyNumberFormat="1" applyFont="1" applyBorder="1" applyAlignment="1">
      <alignment horizontal="center" vertical="center"/>
    </xf>
    <xf numFmtId="4" fontId="35" fillId="52" borderId="13" xfId="5" applyNumberFormat="1" applyFont="1" applyFill="1" applyBorder="1">
      <alignment vertical="center"/>
    </xf>
    <xf numFmtId="4" fontId="35" fillId="0" borderId="13" xfId="5" applyNumberFormat="1" applyFont="1" applyFill="1" applyBorder="1">
      <alignment vertical="center"/>
    </xf>
    <xf numFmtId="4" fontId="38" fillId="0" borderId="13" xfId="5" applyNumberFormat="1" applyFont="1" applyFill="1" applyBorder="1">
      <alignment vertical="center"/>
    </xf>
    <xf numFmtId="4" fontId="40" fillId="0" borderId="13" xfId="5" applyNumberFormat="1" applyFont="1" applyFill="1" applyBorder="1">
      <alignment vertical="center"/>
    </xf>
    <xf numFmtId="4" fontId="40" fillId="0" borderId="13" xfId="8" applyNumberFormat="1" applyFont="1" applyFill="1" applyBorder="1">
      <alignment horizontal="right" vertical="center"/>
    </xf>
    <xf numFmtId="4" fontId="36" fillId="0" borderId="13" xfId="7" quotePrefix="1" applyNumberFormat="1" applyFont="1" applyFill="1" applyBorder="1" applyAlignment="1">
      <alignment horizontal="right" vertical="center" indent="1"/>
    </xf>
    <xf numFmtId="4" fontId="30" fillId="0" borderId="13" xfId="7" quotePrefix="1" applyNumberFormat="1" applyFont="1" applyFill="1" applyBorder="1" applyAlignment="1">
      <alignment horizontal="right" vertical="center" indent="1"/>
    </xf>
    <xf numFmtId="4" fontId="41" fillId="53" borderId="13" xfId="0" applyNumberFormat="1" applyFont="1" applyFill="1" applyBorder="1"/>
    <xf numFmtId="4" fontId="41" fillId="0" borderId="13" xfId="0" applyNumberFormat="1" applyFont="1" applyBorder="1"/>
    <xf numFmtId="4" fontId="42" fillId="0" borderId="13" xfId="0" applyNumberFormat="1" applyFont="1" applyBorder="1"/>
    <xf numFmtId="4" fontId="41" fillId="54" borderId="13" xfId="0" applyNumberFormat="1" applyFont="1" applyFill="1" applyBorder="1"/>
    <xf numFmtId="4" fontId="43" fillId="54" borderId="13" xfId="0" applyNumberFormat="1" applyFont="1" applyFill="1" applyBorder="1"/>
    <xf numFmtId="4" fontId="35" fillId="52" borderId="13" xfId="8" applyNumberFormat="1" applyFont="1" applyFill="1" applyBorder="1">
      <alignment horizontal="right" vertical="center"/>
    </xf>
    <xf numFmtId="4" fontId="38" fillId="0" borderId="13" xfId="8" applyNumberFormat="1" applyFont="1" applyFill="1" applyBorder="1">
      <alignment horizontal="right" vertical="center"/>
    </xf>
    <xf numFmtId="4" fontId="31" fillId="54" borderId="13" xfId="0" applyNumberFormat="1" applyFont="1" applyFill="1" applyBorder="1" applyAlignment="1">
      <alignment horizontal="right" vertical="center"/>
    </xf>
    <xf numFmtId="4" fontId="36" fillId="54" borderId="13" xfId="0" applyNumberFormat="1" applyFont="1" applyFill="1" applyBorder="1" applyAlignment="1">
      <alignment horizontal="right" vertical="center"/>
    </xf>
    <xf numFmtId="4" fontId="38" fillId="54" borderId="13" xfId="9" applyNumberFormat="1" applyFont="1" applyFill="1" applyBorder="1">
      <alignment horizontal="right" vertical="center"/>
    </xf>
    <xf numFmtId="4" fontId="44" fillId="0" borderId="13" xfId="0" applyNumberFormat="1" applyFont="1" applyBorder="1"/>
    <xf numFmtId="4" fontId="35" fillId="53" borderId="13" xfId="5" applyNumberFormat="1" applyFont="1" applyFill="1" applyBorder="1">
      <alignment vertical="center"/>
    </xf>
    <xf numFmtId="4" fontId="45" fillId="52" borderId="13" xfId="81" applyNumberFormat="1" applyFont="1" applyFill="1" applyBorder="1" applyAlignment="1">
      <alignment horizontal="right" vertical="center"/>
    </xf>
    <xf numFmtId="3" fontId="36" fillId="54" borderId="13" xfId="0" applyNumberFormat="1" applyFont="1" applyFill="1" applyBorder="1" applyAlignment="1">
      <alignment horizontal="left" vertical="top" wrapText="1" justifyLastLine="1"/>
    </xf>
    <xf numFmtId="0" fontId="42" fillId="55" borderId="13" xfId="0" applyFont="1" applyFill="1" applyBorder="1" applyAlignment="1">
      <alignment wrapText="1"/>
    </xf>
    <xf numFmtId="0" fontId="41" fillId="55" borderId="13" xfId="0" applyFont="1" applyFill="1" applyBorder="1" applyAlignment="1">
      <alignment horizontal="center" vertical="center" wrapText="1"/>
    </xf>
    <xf numFmtId="3" fontId="38" fillId="0" borderId="17" xfId="5" applyNumberFormat="1" applyFont="1" applyFill="1" applyBorder="1">
      <alignment vertical="center"/>
    </xf>
    <xf numFmtId="4" fontId="40" fillId="0" borderId="0" xfId="5" applyNumberFormat="1" applyFont="1" applyFill="1" applyBorder="1">
      <alignment vertical="center"/>
    </xf>
    <xf numFmtId="3" fontId="31" fillId="52" borderId="13" xfId="0" quotePrefix="1" applyNumberFormat="1" applyFont="1" applyFill="1" applyBorder="1" applyAlignment="1">
      <alignment horizontal="left" vertical="top" wrapText="1" justifyLastLine="1"/>
    </xf>
    <xf numFmtId="3" fontId="31" fillId="52" borderId="13" xfId="0" applyNumberFormat="1" applyFont="1" applyFill="1" applyBorder="1" applyAlignment="1">
      <alignment horizontal="left" vertical="top" wrapText="1" justifyLastLine="1"/>
    </xf>
    <xf numFmtId="4" fontId="38" fillId="0" borderId="13" xfId="9" applyNumberFormat="1" applyFont="1" applyBorder="1">
      <alignment horizontal="right" vertical="center"/>
    </xf>
    <xf numFmtId="4" fontId="48" fillId="0" borderId="13" xfId="81" applyNumberFormat="1" applyFont="1" applyBorder="1" applyAlignment="1">
      <alignment horizontal="right" vertical="center"/>
    </xf>
    <xf numFmtId="3" fontId="48" fillId="0" borderId="13" xfId="81" applyNumberFormat="1" applyFont="1" applyBorder="1" applyAlignment="1">
      <alignment horizontal="right" vertical="center"/>
    </xf>
    <xf numFmtId="0" fontId="36" fillId="0" borderId="13" xfId="0" applyFont="1" applyBorder="1" applyAlignment="1">
      <alignment horizontal="left" vertical="top" wrapText="1" justifyLastLine="1"/>
    </xf>
    <xf numFmtId="3" fontId="38" fillId="0" borderId="0" xfId="9" applyNumberFormat="1" applyFont="1" applyFill="1" applyBorder="1">
      <alignment horizontal="right" vertical="center"/>
    </xf>
    <xf numFmtId="3" fontId="50" fillId="0" borderId="0" xfId="0" applyNumberFormat="1" applyFont="1" applyFill="1" applyBorder="1" applyAlignment="1">
      <alignment horizontal="left" vertical="top" wrapText="1" justifyLastLine="1"/>
    </xf>
    <xf numFmtId="3" fontId="51" fillId="0" borderId="0" xfId="9" applyNumberFormat="1" applyFont="1" applyFill="1" applyBorder="1">
      <alignment horizontal="right" vertical="center"/>
    </xf>
    <xf numFmtId="3" fontId="38" fillId="0" borderId="13" xfId="9" applyNumberFormat="1" applyFont="1" applyFill="1" applyBorder="1">
      <alignment horizontal="right" vertical="center"/>
    </xf>
    <xf numFmtId="0" fontId="52" fillId="0" borderId="0" xfId="0" applyFont="1"/>
    <xf numFmtId="3" fontId="49" fillId="0" borderId="13" xfId="5" applyNumberFormat="1" applyFont="1" applyFill="1" applyBorder="1">
      <alignment vertical="center"/>
    </xf>
    <xf numFmtId="3" fontId="53" fillId="0" borderId="13" xfId="5" applyNumberFormat="1" applyFont="1" applyFill="1" applyBorder="1">
      <alignment vertical="center"/>
    </xf>
    <xf numFmtId="3" fontId="53" fillId="0" borderId="17" xfId="5" applyNumberFormat="1" applyFont="1" applyFill="1" applyBorder="1">
      <alignment vertical="center"/>
    </xf>
    <xf numFmtId="4" fontId="35" fillId="56" borderId="13" xfId="5" applyNumberFormat="1" applyFont="1" applyFill="1" applyBorder="1">
      <alignment vertical="center"/>
    </xf>
    <xf numFmtId="0" fontId="0" fillId="0" borderId="0" xfId="0" applyFill="1"/>
    <xf numFmtId="4" fontId="0" fillId="0" borderId="0" xfId="0" applyNumberFormat="1"/>
    <xf numFmtId="0" fontId="54" fillId="0" borderId="0" xfId="0" applyFont="1" applyFill="1"/>
    <xf numFmtId="0" fontId="36" fillId="0" borderId="13" xfId="7" quotePrefix="1" applyFont="1" applyFill="1" applyBorder="1" applyAlignment="1">
      <alignment horizontal="left" vertical="center" indent="7"/>
    </xf>
    <xf numFmtId="3" fontId="36" fillId="0" borderId="13" xfId="5" applyNumberFormat="1" applyFont="1" applyFill="1" applyBorder="1">
      <alignment vertical="center"/>
    </xf>
    <xf numFmtId="3" fontId="30" fillId="0" borderId="13" xfId="5" applyNumberFormat="1" applyFont="1" applyFill="1" applyBorder="1">
      <alignment vertical="center"/>
    </xf>
    <xf numFmtId="3" fontId="30" fillId="0" borderId="17" xfId="5" applyNumberFormat="1" applyFont="1" applyFill="1" applyBorder="1">
      <alignment vertical="center"/>
    </xf>
    <xf numFmtId="3" fontId="31" fillId="0" borderId="13" xfId="0" applyNumberFormat="1" applyFont="1" applyFill="1" applyBorder="1" applyAlignment="1">
      <alignment horizontal="right" vertical="center"/>
    </xf>
    <xf numFmtId="3" fontId="36" fillId="0" borderId="13" xfId="0" applyNumberFormat="1" applyFont="1" applyFill="1" applyBorder="1" applyAlignment="1">
      <alignment horizontal="right" vertical="center"/>
    </xf>
    <xf numFmtId="0" fontId="5" fillId="0" borderId="0" xfId="0" applyFont="1" applyFill="1"/>
    <xf numFmtId="3" fontId="30" fillId="0" borderId="13" xfId="0" applyNumberFormat="1" applyFont="1" applyFill="1" applyBorder="1"/>
    <xf numFmtId="49" fontId="33" fillId="0" borderId="0" xfId="0" applyNumberFormat="1" applyFont="1" applyAlignment="1">
      <alignment horizontal="center" vertical="center" wrapText="1" shrinkToFi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4" fillId="0" borderId="1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left"/>
    </xf>
    <xf numFmtId="0" fontId="47" fillId="0" borderId="13" xfId="0" applyFont="1" applyBorder="1" applyAlignment="1">
      <alignment horizontal="left"/>
    </xf>
    <xf numFmtId="0" fontId="44" fillId="0" borderId="13" xfId="0" applyFont="1" applyBorder="1" applyAlignment="1">
      <alignment horizontal="center"/>
    </xf>
    <xf numFmtId="0" fontId="31" fillId="52" borderId="15" xfId="0" applyFont="1" applyFill="1" applyBorder="1" applyAlignment="1">
      <alignment horizontal="left" vertical="center" wrapText="1"/>
    </xf>
    <xf numFmtId="0" fontId="31" fillId="52" borderId="12" xfId="0" applyFont="1" applyFill="1" applyBorder="1" applyAlignment="1">
      <alignment horizontal="left" vertical="center" wrapText="1"/>
    </xf>
    <xf numFmtId="0" fontId="29" fillId="0" borderId="0" xfId="141" applyFont="1" applyFill="1" applyAlignment="1">
      <alignment horizontal="center"/>
    </xf>
  </cellXfs>
  <cellStyles count="144">
    <cellStyle name="Accent1 - 20%" xfId="11" xr:uid="{00000000-0005-0000-0000-000000000000}"/>
    <cellStyle name="Accent1 - 40%" xfId="12" xr:uid="{00000000-0005-0000-0000-000001000000}"/>
    <cellStyle name="Accent1 - 60%" xfId="13" xr:uid="{00000000-0005-0000-0000-000002000000}"/>
    <cellStyle name="Accent1 2" xfId="14" xr:uid="{00000000-0005-0000-0000-000003000000}"/>
    <cellStyle name="Accent1 3" xfId="15" xr:uid="{00000000-0005-0000-0000-000004000000}"/>
    <cellStyle name="Accent1 4" xfId="16" xr:uid="{00000000-0005-0000-0000-000005000000}"/>
    <cellStyle name="Accent1 5" xfId="17" xr:uid="{00000000-0005-0000-0000-000006000000}"/>
    <cellStyle name="Accent1 6" xfId="18" xr:uid="{00000000-0005-0000-0000-000007000000}"/>
    <cellStyle name="Accent1 7" xfId="19" xr:uid="{00000000-0005-0000-0000-000008000000}"/>
    <cellStyle name="Accent2 - 20%" xfId="20" xr:uid="{00000000-0005-0000-0000-000009000000}"/>
    <cellStyle name="Accent2 - 40%" xfId="21" xr:uid="{00000000-0005-0000-0000-00000A000000}"/>
    <cellStyle name="Accent2 - 60%" xfId="22" xr:uid="{00000000-0005-0000-0000-00000B000000}"/>
    <cellStyle name="Accent2 2" xfId="23" xr:uid="{00000000-0005-0000-0000-00000C000000}"/>
    <cellStyle name="Accent2 3" xfId="24" xr:uid="{00000000-0005-0000-0000-00000D000000}"/>
    <cellStyle name="Accent2 4" xfId="25" xr:uid="{00000000-0005-0000-0000-00000E000000}"/>
    <cellStyle name="Accent2 5" xfId="26" xr:uid="{00000000-0005-0000-0000-00000F000000}"/>
    <cellStyle name="Accent2 6" xfId="27" xr:uid="{00000000-0005-0000-0000-000010000000}"/>
    <cellStyle name="Accent2 7" xfId="28" xr:uid="{00000000-0005-0000-0000-000011000000}"/>
    <cellStyle name="Accent3 - 20%" xfId="29" xr:uid="{00000000-0005-0000-0000-000012000000}"/>
    <cellStyle name="Accent3 - 40%" xfId="30" xr:uid="{00000000-0005-0000-0000-000013000000}"/>
    <cellStyle name="Accent3 - 60%" xfId="31" xr:uid="{00000000-0005-0000-0000-000014000000}"/>
    <cellStyle name="Accent3 2" xfId="32" xr:uid="{00000000-0005-0000-0000-000015000000}"/>
    <cellStyle name="Accent3 3" xfId="33" xr:uid="{00000000-0005-0000-0000-000016000000}"/>
    <cellStyle name="Accent3 4" xfId="34" xr:uid="{00000000-0005-0000-0000-000017000000}"/>
    <cellStyle name="Accent3 5" xfId="35" xr:uid="{00000000-0005-0000-0000-000018000000}"/>
    <cellStyle name="Accent3 6" xfId="36" xr:uid="{00000000-0005-0000-0000-000019000000}"/>
    <cellStyle name="Accent3 7" xfId="37" xr:uid="{00000000-0005-0000-0000-00001A000000}"/>
    <cellStyle name="Accent4 - 20%" xfId="38" xr:uid="{00000000-0005-0000-0000-00001B000000}"/>
    <cellStyle name="Accent4 - 40%" xfId="39" xr:uid="{00000000-0005-0000-0000-00001C000000}"/>
    <cellStyle name="Accent4 - 60%" xfId="40" xr:uid="{00000000-0005-0000-0000-00001D000000}"/>
    <cellStyle name="Accent4 2" xfId="41" xr:uid="{00000000-0005-0000-0000-00001E000000}"/>
    <cellStyle name="Accent4 3" xfId="42" xr:uid="{00000000-0005-0000-0000-00001F000000}"/>
    <cellStyle name="Accent4 4" xfId="43" xr:uid="{00000000-0005-0000-0000-000020000000}"/>
    <cellStyle name="Accent4 5" xfId="44" xr:uid="{00000000-0005-0000-0000-000021000000}"/>
    <cellStyle name="Accent4 6" xfId="45" xr:uid="{00000000-0005-0000-0000-000022000000}"/>
    <cellStyle name="Accent4 7" xfId="46" xr:uid="{00000000-0005-0000-0000-000023000000}"/>
    <cellStyle name="Accent5 - 20%" xfId="47" xr:uid="{00000000-0005-0000-0000-000024000000}"/>
    <cellStyle name="Accent5 - 40%" xfId="48" xr:uid="{00000000-0005-0000-0000-000025000000}"/>
    <cellStyle name="Accent5 - 60%" xfId="49" xr:uid="{00000000-0005-0000-0000-000026000000}"/>
    <cellStyle name="Accent5 2" xfId="50" xr:uid="{00000000-0005-0000-0000-000027000000}"/>
    <cellStyle name="Accent5 3" xfId="51" xr:uid="{00000000-0005-0000-0000-000028000000}"/>
    <cellStyle name="Accent5 4" xfId="52" xr:uid="{00000000-0005-0000-0000-000029000000}"/>
    <cellStyle name="Accent5 5" xfId="53" xr:uid="{00000000-0005-0000-0000-00002A000000}"/>
    <cellStyle name="Accent5 6" xfId="54" xr:uid="{00000000-0005-0000-0000-00002B000000}"/>
    <cellStyle name="Accent5 7" xfId="55" xr:uid="{00000000-0005-0000-0000-00002C000000}"/>
    <cellStyle name="Accent6 - 20%" xfId="56" xr:uid="{00000000-0005-0000-0000-00002D000000}"/>
    <cellStyle name="Accent6 - 40%" xfId="57" xr:uid="{00000000-0005-0000-0000-00002E000000}"/>
    <cellStyle name="Accent6 - 60%" xfId="58" xr:uid="{00000000-0005-0000-0000-00002F000000}"/>
    <cellStyle name="Accent6 2" xfId="59" xr:uid="{00000000-0005-0000-0000-000030000000}"/>
    <cellStyle name="Accent6 3" xfId="60" xr:uid="{00000000-0005-0000-0000-000031000000}"/>
    <cellStyle name="Accent6 4" xfId="61" xr:uid="{00000000-0005-0000-0000-000032000000}"/>
    <cellStyle name="Accent6 5" xfId="62" xr:uid="{00000000-0005-0000-0000-000033000000}"/>
    <cellStyle name="Accent6 6" xfId="63" xr:uid="{00000000-0005-0000-0000-000034000000}"/>
    <cellStyle name="Accent6 7" xfId="64" xr:uid="{00000000-0005-0000-0000-000035000000}"/>
    <cellStyle name="Bad 2" xfId="65" xr:uid="{00000000-0005-0000-0000-000036000000}"/>
    <cellStyle name="Calculation 2" xfId="66" xr:uid="{00000000-0005-0000-0000-000037000000}"/>
    <cellStyle name="Check Cell 2" xfId="67" xr:uid="{00000000-0005-0000-0000-000038000000}"/>
    <cellStyle name="Comma 2" xfId="1" xr:uid="{00000000-0005-0000-0000-000039000000}"/>
    <cellStyle name="Comma 2 2" xfId="142" xr:uid="{00000000-0005-0000-0000-00003A000000}"/>
    <cellStyle name="Emphasis 1" xfId="68" xr:uid="{00000000-0005-0000-0000-00003B000000}"/>
    <cellStyle name="Emphasis 2" xfId="69" xr:uid="{00000000-0005-0000-0000-00003C000000}"/>
    <cellStyle name="Emphasis 3" xfId="70" xr:uid="{00000000-0005-0000-0000-00003D000000}"/>
    <cellStyle name="Good 2" xfId="71" xr:uid="{00000000-0005-0000-0000-00003E000000}"/>
    <cellStyle name="Heading 1 2" xfId="72" xr:uid="{00000000-0005-0000-0000-00003F000000}"/>
    <cellStyle name="Heading 2 2" xfId="73" xr:uid="{00000000-0005-0000-0000-000040000000}"/>
    <cellStyle name="Heading 3 2" xfId="74" xr:uid="{00000000-0005-0000-0000-000041000000}"/>
    <cellStyle name="Heading 4 2" xfId="75" xr:uid="{00000000-0005-0000-0000-000042000000}"/>
    <cellStyle name="Input 2" xfId="76" xr:uid="{00000000-0005-0000-0000-000043000000}"/>
    <cellStyle name="Linked Cell 2" xfId="77" xr:uid="{00000000-0005-0000-0000-000044000000}"/>
    <cellStyle name="Neutral 2" xfId="78" xr:uid="{00000000-0005-0000-0000-000045000000}"/>
    <cellStyle name="Normal" xfId="0" builtinId="0"/>
    <cellStyle name="Normal 2" xfId="79" xr:uid="{00000000-0005-0000-0000-000047000000}"/>
    <cellStyle name="Normal 3" xfId="80" xr:uid="{00000000-0005-0000-0000-000048000000}"/>
    <cellStyle name="Normal 4" xfId="81" xr:uid="{00000000-0005-0000-0000-000049000000}"/>
    <cellStyle name="Normal 5" xfId="82" xr:uid="{00000000-0005-0000-0000-00004A000000}"/>
    <cellStyle name="Normal 6" xfId="10" xr:uid="{00000000-0005-0000-0000-00004B000000}"/>
    <cellStyle name="Normalno 2" xfId="138" xr:uid="{00000000-0005-0000-0000-00004C000000}"/>
    <cellStyle name="Normalno 5" xfId="140" xr:uid="{00000000-0005-0000-0000-00004D000000}"/>
    <cellStyle name="Normalno 8" xfId="141" xr:uid="{00000000-0005-0000-0000-00004E000000}"/>
    <cellStyle name="Note 2" xfId="83" xr:uid="{00000000-0005-0000-0000-00004F000000}"/>
    <cellStyle name="Obično_Bilanca prihoda" xfId="137" xr:uid="{00000000-0005-0000-0000-000050000000}"/>
    <cellStyle name="Obično_PRIHODI 04. -07." xfId="139" xr:uid="{00000000-0005-0000-0000-000051000000}"/>
    <cellStyle name="Output 2" xfId="84" xr:uid="{00000000-0005-0000-0000-000052000000}"/>
    <cellStyle name="SAPBEXaggData" xfId="5" xr:uid="{00000000-0005-0000-0000-000053000000}"/>
    <cellStyle name="SAPBEXaggDataEmph" xfId="85" xr:uid="{00000000-0005-0000-0000-000054000000}"/>
    <cellStyle name="SAPBEXaggItem" xfId="86" xr:uid="{00000000-0005-0000-0000-000055000000}"/>
    <cellStyle name="SAPBEXaggItem 2" xfId="87" xr:uid="{00000000-0005-0000-0000-000056000000}"/>
    <cellStyle name="SAPBEXaggItemX" xfId="88" xr:uid="{00000000-0005-0000-0000-000057000000}"/>
    <cellStyle name="SAPBEXchaText" xfId="2" xr:uid="{00000000-0005-0000-0000-000058000000}"/>
    <cellStyle name="SAPBEXchaText 2" xfId="89" xr:uid="{00000000-0005-0000-0000-000059000000}"/>
    <cellStyle name="SAPBEXexcBad7" xfId="90" xr:uid="{00000000-0005-0000-0000-00005A000000}"/>
    <cellStyle name="SAPBEXexcBad8" xfId="91" xr:uid="{00000000-0005-0000-0000-00005B000000}"/>
    <cellStyle name="SAPBEXexcBad9" xfId="92" xr:uid="{00000000-0005-0000-0000-00005C000000}"/>
    <cellStyle name="SAPBEXexcCritical4" xfId="93" xr:uid="{00000000-0005-0000-0000-00005D000000}"/>
    <cellStyle name="SAPBEXexcCritical5" xfId="94" xr:uid="{00000000-0005-0000-0000-00005E000000}"/>
    <cellStyle name="SAPBEXexcCritical6" xfId="95" xr:uid="{00000000-0005-0000-0000-00005F000000}"/>
    <cellStyle name="SAPBEXexcGood1" xfId="96" xr:uid="{00000000-0005-0000-0000-000060000000}"/>
    <cellStyle name="SAPBEXexcGood2" xfId="97" xr:uid="{00000000-0005-0000-0000-000061000000}"/>
    <cellStyle name="SAPBEXexcGood3" xfId="98" xr:uid="{00000000-0005-0000-0000-000062000000}"/>
    <cellStyle name="SAPBEXfilterDrill" xfId="99" xr:uid="{00000000-0005-0000-0000-000063000000}"/>
    <cellStyle name="SAPBEXfilterDrill 2" xfId="100" xr:uid="{00000000-0005-0000-0000-000064000000}"/>
    <cellStyle name="SAPBEXfilterItem" xfId="101" xr:uid="{00000000-0005-0000-0000-000065000000}"/>
    <cellStyle name="SAPBEXfilterItem 2" xfId="102" xr:uid="{00000000-0005-0000-0000-000066000000}"/>
    <cellStyle name="SAPBEXfilterText" xfId="103" xr:uid="{00000000-0005-0000-0000-000067000000}"/>
    <cellStyle name="SAPBEXfilterText 2" xfId="104" xr:uid="{00000000-0005-0000-0000-000068000000}"/>
    <cellStyle name="SAPBEXformats" xfId="105" xr:uid="{00000000-0005-0000-0000-000069000000}"/>
    <cellStyle name="SAPBEXheaderItem" xfId="106" xr:uid="{00000000-0005-0000-0000-00006A000000}"/>
    <cellStyle name="SAPBEXheaderItem 2" xfId="107" xr:uid="{00000000-0005-0000-0000-00006B000000}"/>
    <cellStyle name="SAPBEXheaderText" xfId="108" xr:uid="{00000000-0005-0000-0000-00006C000000}"/>
    <cellStyle name="SAPBEXheaderText 2" xfId="109" xr:uid="{00000000-0005-0000-0000-00006D000000}"/>
    <cellStyle name="SAPBEXHLevel0" xfId="110" xr:uid="{00000000-0005-0000-0000-00006E000000}"/>
    <cellStyle name="SAPBEXHLevel0 2" xfId="111" xr:uid="{00000000-0005-0000-0000-00006F000000}"/>
    <cellStyle name="SAPBEXHLevel0X" xfId="112" xr:uid="{00000000-0005-0000-0000-000070000000}"/>
    <cellStyle name="SAPBEXHLevel1" xfId="4" xr:uid="{00000000-0005-0000-0000-000071000000}"/>
    <cellStyle name="SAPBEXHLevel1 2" xfId="113" xr:uid="{00000000-0005-0000-0000-000072000000}"/>
    <cellStyle name="SAPBEXHLevel1X" xfId="114" xr:uid="{00000000-0005-0000-0000-000073000000}"/>
    <cellStyle name="SAPBEXHLevel2" xfId="6" xr:uid="{00000000-0005-0000-0000-000074000000}"/>
    <cellStyle name="SAPBEXHLevel2 2" xfId="115" xr:uid="{00000000-0005-0000-0000-000075000000}"/>
    <cellStyle name="SAPBEXHLevel2X" xfId="116" xr:uid="{00000000-0005-0000-0000-000076000000}"/>
    <cellStyle name="SAPBEXHLevel3" xfId="7" xr:uid="{00000000-0005-0000-0000-000077000000}"/>
    <cellStyle name="SAPBEXHLevel3 2" xfId="117" xr:uid="{00000000-0005-0000-0000-000078000000}"/>
    <cellStyle name="SAPBEXHLevel3 3" xfId="143" xr:uid="{00000000-0005-0000-0000-000079000000}"/>
    <cellStyle name="SAPBEXHLevel3X" xfId="118" xr:uid="{00000000-0005-0000-0000-00007A000000}"/>
    <cellStyle name="SAPBEXinputData" xfId="119" xr:uid="{00000000-0005-0000-0000-00007B000000}"/>
    <cellStyle name="SAPBEXItemHeader" xfId="120" xr:uid="{00000000-0005-0000-0000-00007C000000}"/>
    <cellStyle name="SAPBEXresData" xfId="121" xr:uid="{00000000-0005-0000-0000-00007D000000}"/>
    <cellStyle name="SAPBEXresDataEmph" xfId="122" xr:uid="{00000000-0005-0000-0000-00007E000000}"/>
    <cellStyle name="SAPBEXresDataEmph 2" xfId="123" xr:uid="{00000000-0005-0000-0000-00007F000000}"/>
    <cellStyle name="SAPBEXresItem" xfId="124" xr:uid="{00000000-0005-0000-0000-000080000000}"/>
    <cellStyle name="SAPBEXresItemX" xfId="125" xr:uid="{00000000-0005-0000-0000-000081000000}"/>
    <cellStyle name="SAPBEXstdData" xfId="9" xr:uid="{00000000-0005-0000-0000-000082000000}"/>
    <cellStyle name="SAPBEXstdData 3" xfId="8" xr:uid="{00000000-0005-0000-0000-000083000000}"/>
    <cellStyle name="SAPBEXstdDataEmph" xfId="126" xr:uid="{00000000-0005-0000-0000-000084000000}"/>
    <cellStyle name="SAPBEXstdItem" xfId="3" xr:uid="{00000000-0005-0000-0000-000085000000}"/>
    <cellStyle name="SAPBEXstdItem 2" xfId="127" xr:uid="{00000000-0005-0000-0000-000086000000}"/>
    <cellStyle name="SAPBEXstdItemX" xfId="128" xr:uid="{00000000-0005-0000-0000-000087000000}"/>
    <cellStyle name="SAPBEXtitle" xfId="129" xr:uid="{00000000-0005-0000-0000-000088000000}"/>
    <cellStyle name="SAPBEXtitle 2" xfId="130" xr:uid="{00000000-0005-0000-0000-000089000000}"/>
    <cellStyle name="SAPBEXunassignedItem" xfId="131" xr:uid="{00000000-0005-0000-0000-00008A000000}"/>
    <cellStyle name="SAPBEXunassignedItem 2" xfId="132" xr:uid="{00000000-0005-0000-0000-00008B000000}"/>
    <cellStyle name="SAPBEXundefined" xfId="133" xr:uid="{00000000-0005-0000-0000-00008C000000}"/>
    <cellStyle name="Sheet Title" xfId="134" xr:uid="{00000000-0005-0000-0000-00008D000000}"/>
    <cellStyle name="Total 2" xfId="135" xr:uid="{00000000-0005-0000-0000-00008E000000}"/>
    <cellStyle name="Warning Text 2" xfId="136" xr:uid="{00000000-0005-0000-0000-00008F000000}"/>
  </cellStyles>
  <dxfs count="0"/>
  <tableStyles count="0" defaultTableStyle="TableStyleMedium2" defaultPivotStyle="PivotStyleLight16"/>
  <colors>
    <mruColors>
      <color rgb="FFFFCCCC"/>
      <color rgb="FFCCFFCC"/>
      <color rgb="FFFFFFCC"/>
      <color rgb="FFFF66FF"/>
      <color rgb="FF00CC66"/>
      <color rgb="FFC490F8"/>
      <color rgb="FF00FF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6</xdr:col>
      <xdr:colOff>1085850</xdr:colOff>
      <xdr:row>24</xdr:row>
      <xdr:rowOff>180975</xdr:rowOff>
    </xdr:to>
    <xdr:pic macro="[1]!DesignIconClicked">
      <xdr:nvPicPr>
        <xdr:cNvPr id="3" name="BExOAJSWYCGHZ6RBCU1DYOFJ68MO" descr="analysis_prev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905875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Common%20Files\SAP%20Shared\BW\BExAnalyzer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anes\Desktop\Financijski%20plan\Prora&#269;un%202026.-2028\01_TABLICA%20%20PRORA&#268;UNA%202026-2028%20%20-%20KBC%20ZAGREB_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28"/>
      <sheetName val="T891011"/>
    </sheetNames>
    <sheetDataSet>
      <sheetData sheetId="0">
        <row r="485">
          <cell r="B485" t="str">
            <v>PROGRAM PREKOGRANIČNE SURADNJE - LIFEGATE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25"/>
  <sheetViews>
    <sheetView tabSelected="1" workbookViewId="0">
      <selection activeCell="A2" sqref="A2:G2"/>
    </sheetView>
  </sheetViews>
  <sheetFormatPr defaultColWidth="9.140625" defaultRowHeight="12.75"/>
  <cols>
    <col min="1" max="1" width="5" style="5" customWidth="1"/>
    <col min="2" max="2" width="50.7109375" style="5" customWidth="1"/>
    <col min="3" max="6" width="20.7109375" style="5" customWidth="1"/>
    <col min="7" max="7" width="20.5703125" style="5" customWidth="1"/>
    <col min="8" max="16384" width="9.140625" style="5"/>
  </cols>
  <sheetData>
    <row r="1" spans="1:23">
      <c r="A1" s="145"/>
      <c r="B1" s="145"/>
      <c r="C1" s="145"/>
      <c r="D1" s="145"/>
      <c r="E1" s="145"/>
      <c r="F1" s="145"/>
      <c r="G1" s="145"/>
    </row>
    <row r="2" spans="1:23" ht="15.75">
      <c r="A2" s="148" t="s">
        <v>161</v>
      </c>
      <c r="B2" s="148"/>
      <c r="C2" s="148"/>
      <c r="D2" s="148"/>
      <c r="E2" s="148"/>
      <c r="F2" s="148"/>
      <c r="G2" s="148"/>
    </row>
    <row r="3" spans="1:23" ht="15">
      <c r="A3" s="20"/>
      <c r="B3" s="20"/>
      <c r="C3" s="20"/>
      <c r="D3" s="20"/>
      <c r="E3" s="20"/>
      <c r="F3" s="20"/>
      <c r="G3" s="20"/>
    </row>
    <row r="4" spans="1:23" ht="14.25">
      <c r="A4" s="146" t="s">
        <v>0</v>
      </c>
      <c r="B4" s="146"/>
      <c r="C4" s="146"/>
      <c r="D4" s="146"/>
      <c r="E4" s="146"/>
      <c r="F4" s="146"/>
      <c r="G4" s="146"/>
    </row>
    <row r="5" spans="1:23" ht="15">
      <c r="A5" s="20"/>
      <c r="B5" s="20"/>
      <c r="C5" s="20"/>
      <c r="D5" s="20"/>
      <c r="E5" s="20"/>
      <c r="F5" s="20"/>
      <c r="G5" s="20"/>
    </row>
    <row r="6" spans="1:23" ht="22.5" customHeight="1">
      <c r="A6" s="115"/>
      <c r="B6" s="115"/>
      <c r="C6" s="10" t="s">
        <v>156</v>
      </c>
      <c r="D6" s="19" t="s">
        <v>157</v>
      </c>
      <c r="E6" s="116" t="s">
        <v>158</v>
      </c>
      <c r="F6" s="116" t="s">
        <v>132</v>
      </c>
      <c r="G6" s="116" t="s">
        <v>159</v>
      </c>
    </row>
    <row r="7" spans="1:23" s="4" customFormat="1" ht="15">
      <c r="A7" s="56"/>
      <c r="B7" s="57" t="s">
        <v>9</v>
      </c>
      <c r="C7" s="113">
        <f>+C8+C9</f>
        <v>633549788.47000003</v>
      </c>
      <c r="D7" s="58">
        <f>+D8+D9</f>
        <v>658972315</v>
      </c>
      <c r="E7" s="58">
        <f>+E8+E9</f>
        <v>720653931</v>
      </c>
      <c r="F7" s="58">
        <f>+F8+F9</f>
        <v>657845530</v>
      </c>
      <c r="G7" s="58">
        <f>+G8+G9</f>
        <v>689132318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">
      <c r="A8" s="59">
        <v>6</v>
      </c>
      <c r="B8" s="61" t="s">
        <v>2</v>
      </c>
      <c r="C8" s="122">
        <v>633545261.51999998</v>
      </c>
      <c r="D8" s="123">
        <v>658970315</v>
      </c>
      <c r="E8" s="123">
        <v>720648931</v>
      </c>
      <c r="F8" s="123">
        <v>657838530</v>
      </c>
      <c r="G8" s="123">
        <v>689122318</v>
      </c>
    </row>
    <row r="9" spans="1:23" ht="15" customHeight="1">
      <c r="A9" s="59">
        <v>7</v>
      </c>
      <c r="B9" s="61" t="s">
        <v>3</v>
      </c>
      <c r="C9" s="122">
        <v>4526.95</v>
      </c>
      <c r="D9" s="123">
        <v>2000</v>
      </c>
      <c r="E9" s="123">
        <v>5000</v>
      </c>
      <c r="F9" s="123">
        <v>7000</v>
      </c>
      <c r="G9" s="123">
        <v>10000</v>
      </c>
    </row>
    <row r="10" spans="1:23" s="4" customFormat="1" ht="15">
      <c r="A10" s="56"/>
      <c r="B10" s="57" t="s">
        <v>11</v>
      </c>
      <c r="C10" s="113">
        <f>+C11+C12</f>
        <v>637622947.05999994</v>
      </c>
      <c r="D10" s="58">
        <f>+D11+D12</f>
        <v>664278201</v>
      </c>
      <c r="E10" s="58">
        <f>+E11+E12</f>
        <v>721832718</v>
      </c>
      <c r="F10" s="58">
        <f>+F11+F12</f>
        <v>658937557</v>
      </c>
      <c r="G10" s="58">
        <f>+G11+G12</f>
        <v>688874075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>
      <c r="A11" s="59">
        <v>3</v>
      </c>
      <c r="B11" s="61" t="s">
        <v>4</v>
      </c>
      <c r="C11" s="122">
        <v>557548731.03999996</v>
      </c>
      <c r="D11" s="123">
        <v>593212114</v>
      </c>
      <c r="E11" s="123">
        <v>607271942</v>
      </c>
      <c r="F11" s="123">
        <v>635083377</v>
      </c>
      <c r="G11" s="123">
        <v>666360920</v>
      </c>
    </row>
    <row r="12" spans="1:23" ht="15" customHeight="1">
      <c r="A12" s="59">
        <v>4</v>
      </c>
      <c r="B12" s="61" t="s">
        <v>10</v>
      </c>
      <c r="C12" s="122">
        <v>80074216.019999996</v>
      </c>
      <c r="D12" s="123">
        <v>71066087</v>
      </c>
      <c r="E12" s="123">
        <v>114560776</v>
      </c>
      <c r="F12" s="123">
        <v>23854180</v>
      </c>
      <c r="G12" s="123">
        <v>22513155</v>
      </c>
    </row>
    <row r="13" spans="1:23" s="4" customFormat="1" ht="15">
      <c r="A13" s="56"/>
      <c r="B13" s="57" t="s">
        <v>5</v>
      </c>
      <c r="C13" s="113">
        <f>+C7-C10</f>
        <v>-4073158.5899999142</v>
      </c>
      <c r="D13" s="58">
        <f>+D7-D10</f>
        <v>-5305886</v>
      </c>
      <c r="E13" s="58">
        <f>+E7-E10</f>
        <v>-1178787</v>
      </c>
      <c r="F13" s="58">
        <f>+F7-F10</f>
        <v>-1092027</v>
      </c>
      <c r="G13" s="58">
        <f>+G7-G10</f>
        <v>258243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>
      <c r="A14" s="20"/>
      <c r="B14" s="20"/>
      <c r="C14" s="20"/>
      <c r="D14" s="20"/>
      <c r="E14" s="20"/>
      <c r="F14" s="20"/>
      <c r="G14" s="20"/>
    </row>
    <row r="15" spans="1:23" ht="14.25">
      <c r="A15" s="147" t="s">
        <v>6</v>
      </c>
      <c r="B15" s="147"/>
      <c r="C15" s="147"/>
      <c r="D15" s="147"/>
      <c r="E15" s="147"/>
      <c r="F15" s="147"/>
      <c r="G15" s="147"/>
    </row>
    <row r="16" spans="1:23" ht="15">
      <c r="A16" s="20"/>
      <c r="B16" s="20"/>
      <c r="C16" s="20"/>
      <c r="D16" s="20"/>
      <c r="E16" s="20"/>
      <c r="F16" s="20"/>
      <c r="G16" s="20"/>
    </row>
    <row r="17" spans="1:23" ht="22.5" customHeight="1">
      <c r="A17" s="115"/>
      <c r="B17" s="115"/>
      <c r="C17" s="10" t="s">
        <v>156</v>
      </c>
      <c r="D17" s="19" t="s">
        <v>157</v>
      </c>
      <c r="E17" s="116" t="s">
        <v>158</v>
      </c>
      <c r="F17" s="116" t="s">
        <v>132</v>
      </c>
      <c r="G17" s="116" t="s">
        <v>159</v>
      </c>
    </row>
    <row r="18" spans="1:23" ht="30">
      <c r="A18" s="59">
        <v>8</v>
      </c>
      <c r="B18" s="60" t="s">
        <v>7</v>
      </c>
      <c r="C18" s="103">
        <v>0</v>
      </c>
      <c r="D18" s="29">
        <v>0</v>
      </c>
      <c r="E18" s="29">
        <v>0</v>
      </c>
      <c r="F18" s="29">
        <v>0</v>
      </c>
      <c r="G18" s="29">
        <v>0</v>
      </c>
    </row>
    <row r="19" spans="1:23" ht="30">
      <c r="A19" s="59">
        <v>5</v>
      </c>
      <c r="B19" s="60" t="s">
        <v>8</v>
      </c>
      <c r="C19" s="103">
        <v>290207.03999999998</v>
      </c>
      <c r="D19" s="29">
        <v>240000</v>
      </c>
      <c r="E19" s="29">
        <v>0</v>
      </c>
      <c r="F19" s="29">
        <v>0</v>
      </c>
      <c r="G19" s="29">
        <v>0</v>
      </c>
    </row>
    <row r="20" spans="1:23" ht="15">
      <c r="A20" s="59"/>
      <c r="B20" s="60" t="s">
        <v>127</v>
      </c>
      <c r="C20" s="103">
        <v>13832826.42</v>
      </c>
      <c r="D20" s="144">
        <v>9458116</v>
      </c>
      <c r="E20" s="29">
        <v>3912230</v>
      </c>
      <c r="F20" s="29">
        <v>2733443</v>
      </c>
      <c r="G20" s="29">
        <v>1641686</v>
      </c>
      <c r="H20" s="143"/>
      <c r="I20" s="143"/>
      <c r="J20" s="143"/>
      <c r="K20" s="143"/>
      <c r="L20" s="143"/>
      <c r="M20" s="143"/>
      <c r="N20" s="143"/>
      <c r="O20" s="143"/>
      <c r="P20" s="143"/>
      <c r="Q20" s="143"/>
    </row>
    <row r="21" spans="1:23" ht="15">
      <c r="A21" s="59"/>
      <c r="B21" s="60" t="s">
        <v>128</v>
      </c>
      <c r="C21" s="103">
        <v>-9469460.7899999991</v>
      </c>
      <c r="D21" s="29">
        <v>-3912230</v>
      </c>
      <c r="E21" s="29">
        <v>-2733443</v>
      </c>
      <c r="F21" s="29">
        <v>-1641416</v>
      </c>
      <c r="G21" s="29">
        <v>-1899929</v>
      </c>
    </row>
    <row r="22" spans="1:23" s="4" customFormat="1" ht="15">
      <c r="A22" s="56"/>
      <c r="B22" s="57" t="s">
        <v>129</v>
      </c>
      <c r="C22" s="58">
        <f>+C18-C19+C20+C21</f>
        <v>4073158.5900000017</v>
      </c>
      <c r="D22" s="58">
        <f>+D18-D19+D20+D21</f>
        <v>5305886</v>
      </c>
      <c r="E22" s="58">
        <f>+E18-E19+E20+E21</f>
        <v>1178787</v>
      </c>
      <c r="F22" s="58">
        <f t="shared" ref="F22:G22" si="0">F18-F19+F20+F21</f>
        <v>1092027</v>
      </c>
      <c r="G22" s="58">
        <f t="shared" si="0"/>
        <v>-258243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5">
      <c r="A23" s="56"/>
      <c r="B23" s="57" t="s">
        <v>130</v>
      </c>
      <c r="C23" s="113">
        <f>+C13+C22</f>
        <v>8.754432201385498E-8</v>
      </c>
      <c r="D23" s="58">
        <f>+D13+D22</f>
        <v>0</v>
      </c>
      <c r="E23" s="58">
        <f>E13+E22</f>
        <v>0</v>
      </c>
      <c r="F23" s="58">
        <f t="shared" ref="F23:G23" si="1">F13+F22</f>
        <v>0</v>
      </c>
      <c r="G23" s="58">
        <f t="shared" si="1"/>
        <v>0</v>
      </c>
    </row>
    <row r="25" spans="1:23">
      <c r="E25" s="68"/>
    </row>
  </sheetData>
  <mergeCells count="4">
    <mergeCell ref="A1:G1"/>
    <mergeCell ref="A4:G4"/>
    <mergeCell ref="A15:G15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O108"/>
  <sheetViews>
    <sheetView zoomScale="103" zoomScaleNormal="85" workbookViewId="0">
      <selection activeCell="A2" sqref="A2:I3"/>
    </sheetView>
  </sheetViews>
  <sheetFormatPr defaultRowHeight="15"/>
  <cols>
    <col min="1" max="2" width="7.85546875" customWidth="1"/>
    <col min="3" max="3" width="5.7109375" customWidth="1"/>
    <col min="4" max="4" width="51.85546875" customWidth="1"/>
    <col min="5" max="9" width="18.7109375" customWidth="1"/>
    <col min="10" max="12" width="13" bestFit="1" customWidth="1"/>
    <col min="13" max="13" width="11.42578125" customWidth="1"/>
    <col min="14" max="14" width="12" customWidth="1"/>
  </cols>
  <sheetData>
    <row r="1" spans="1:41">
      <c r="A1" s="147" t="s">
        <v>39</v>
      </c>
      <c r="B1" s="147"/>
      <c r="C1" s="147"/>
      <c r="D1" s="147"/>
      <c r="E1" s="147"/>
      <c r="F1" s="147"/>
      <c r="G1" s="147"/>
      <c r="H1" s="147"/>
      <c r="I1" s="147"/>
    </row>
    <row r="2" spans="1:41" ht="8.25" customHeight="1">
      <c r="A2" s="147" t="s">
        <v>43</v>
      </c>
      <c r="B2" s="147"/>
      <c r="C2" s="147"/>
      <c r="D2" s="147"/>
      <c r="E2" s="147"/>
      <c r="F2" s="147"/>
      <c r="G2" s="147"/>
      <c r="H2" s="147"/>
      <c r="I2" s="147"/>
    </row>
    <row r="3" spans="1:41" ht="15" customHeight="1">
      <c r="A3" s="147"/>
      <c r="B3" s="147"/>
      <c r="C3" s="147"/>
      <c r="D3" s="147"/>
      <c r="E3" s="147"/>
      <c r="F3" s="147"/>
      <c r="G3" s="147"/>
      <c r="H3" s="147"/>
      <c r="I3" s="147"/>
    </row>
    <row r="5" spans="1:41">
      <c r="A5" s="147" t="s">
        <v>2</v>
      </c>
      <c r="B5" s="147"/>
      <c r="C5" s="147"/>
      <c r="D5" s="147"/>
      <c r="E5" s="147"/>
      <c r="F5" s="147"/>
      <c r="G5" s="147"/>
      <c r="H5" s="147"/>
      <c r="I5" s="147"/>
    </row>
    <row r="6" spans="1:41" ht="21" customHeight="1">
      <c r="A6" s="39" t="s">
        <v>49</v>
      </c>
      <c r="B6" s="39" t="s">
        <v>50</v>
      </c>
      <c r="C6" s="39" t="s">
        <v>41</v>
      </c>
      <c r="D6" s="39" t="s">
        <v>54</v>
      </c>
      <c r="E6" s="19" t="s">
        <v>156</v>
      </c>
      <c r="F6" s="19" t="s">
        <v>157</v>
      </c>
      <c r="G6" s="19" t="s">
        <v>158</v>
      </c>
      <c r="H6" s="19" t="s">
        <v>132</v>
      </c>
      <c r="I6" s="19" t="s">
        <v>159</v>
      </c>
    </row>
    <row r="7" spans="1:41" ht="9.75" customHeight="1">
      <c r="A7" s="40">
        <v>1</v>
      </c>
      <c r="B7" s="40">
        <v>2</v>
      </c>
      <c r="C7" s="40">
        <v>3</v>
      </c>
      <c r="D7" s="40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</row>
    <row r="8" spans="1:41" ht="15" customHeight="1">
      <c r="A8" s="152" t="s">
        <v>120</v>
      </c>
      <c r="B8" s="152"/>
      <c r="C8" s="152"/>
      <c r="D8" s="152"/>
      <c r="E8" s="108">
        <f>SUM(E9:E15)</f>
        <v>13832826.42</v>
      </c>
      <c r="F8" s="141">
        <f>SUM(F9:F15)</f>
        <v>9458116</v>
      </c>
      <c r="G8" s="63">
        <f t="shared" ref="G8:I8" si="0">SUM(G9:G15)</f>
        <v>3912230</v>
      </c>
      <c r="H8" s="63">
        <f t="shared" si="0"/>
        <v>2733443</v>
      </c>
      <c r="I8" s="63">
        <f t="shared" si="0"/>
        <v>1641686</v>
      </c>
    </row>
    <row r="9" spans="1:41" ht="15" customHeight="1">
      <c r="A9" s="59"/>
      <c r="B9" s="59"/>
      <c r="C9" s="48">
        <v>931</v>
      </c>
      <c r="D9" s="28" t="s">
        <v>122</v>
      </c>
      <c r="E9" s="109">
        <v>11040165.640000001</v>
      </c>
      <c r="F9" s="142">
        <v>6834893</v>
      </c>
      <c r="G9" s="65">
        <v>1595388</v>
      </c>
      <c r="H9" s="65">
        <v>1137093</v>
      </c>
      <c r="I9" s="65">
        <v>202298</v>
      </c>
    </row>
    <row r="10" spans="1:41" ht="15" customHeight="1">
      <c r="A10" s="59"/>
      <c r="B10" s="59"/>
      <c r="C10" s="48">
        <v>943</v>
      </c>
      <c r="D10" s="28" t="s">
        <v>123</v>
      </c>
      <c r="E10" s="109">
        <v>877386.39</v>
      </c>
      <c r="F10" s="142">
        <v>1226500</v>
      </c>
      <c r="G10" s="65">
        <v>1244040</v>
      </c>
      <c r="H10" s="65">
        <v>1244040</v>
      </c>
      <c r="I10" s="65">
        <v>1244040</v>
      </c>
    </row>
    <row r="11" spans="1:41" ht="15" customHeight="1">
      <c r="A11" s="59"/>
      <c r="B11" s="59"/>
      <c r="C11" s="48">
        <v>951</v>
      </c>
      <c r="D11" s="87" t="s">
        <v>170</v>
      </c>
      <c r="E11" s="109">
        <v>136735.17000000001</v>
      </c>
      <c r="F11" s="142">
        <v>221897</v>
      </c>
      <c r="G11" s="65">
        <v>97377</v>
      </c>
      <c r="H11" s="65">
        <v>30930</v>
      </c>
      <c r="I11" s="65">
        <v>71012</v>
      </c>
    </row>
    <row r="12" spans="1:41" ht="15" customHeight="1">
      <c r="A12" s="59"/>
      <c r="B12" s="59"/>
      <c r="C12" s="48">
        <v>952</v>
      </c>
      <c r="D12" s="28" t="s">
        <v>124</v>
      </c>
      <c r="E12" s="109">
        <v>439893.61</v>
      </c>
      <c r="F12" s="142">
        <v>392056</v>
      </c>
      <c r="G12" s="65">
        <v>0</v>
      </c>
      <c r="H12" s="65">
        <v>0</v>
      </c>
      <c r="I12" s="65">
        <v>0</v>
      </c>
    </row>
    <row r="13" spans="1:41" ht="15" customHeight="1">
      <c r="A13" s="59"/>
      <c r="B13" s="59"/>
      <c r="C13" s="48">
        <v>956</v>
      </c>
      <c r="D13" s="28" t="s">
        <v>163</v>
      </c>
      <c r="E13" s="109"/>
      <c r="F13" s="142"/>
      <c r="G13" s="65">
        <v>400000</v>
      </c>
      <c r="H13" s="65">
        <v>127755</v>
      </c>
      <c r="I13" s="65">
        <v>10241</v>
      </c>
    </row>
    <row r="14" spans="1:41" ht="15" customHeight="1">
      <c r="A14" s="59"/>
      <c r="B14" s="59"/>
      <c r="C14" s="48">
        <v>961</v>
      </c>
      <c r="D14" s="28" t="s">
        <v>125</v>
      </c>
      <c r="E14" s="109">
        <v>1326350.1000000001</v>
      </c>
      <c r="F14" s="142">
        <v>778243</v>
      </c>
      <c r="G14" s="65">
        <v>542698</v>
      </c>
      <c r="H14" s="65">
        <v>169698</v>
      </c>
      <c r="I14" s="65">
        <v>96968</v>
      </c>
    </row>
    <row r="15" spans="1:41" ht="15" customHeight="1">
      <c r="A15" s="59"/>
      <c r="B15" s="59"/>
      <c r="C15" s="48">
        <v>971</v>
      </c>
      <c r="D15" s="28" t="s">
        <v>126</v>
      </c>
      <c r="E15" s="109">
        <v>12295.51</v>
      </c>
      <c r="F15" s="142">
        <v>4527</v>
      </c>
      <c r="G15" s="65">
        <v>32727</v>
      </c>
      <c r="H15" s="65">
        <v>23927</v>
      </c>
      <c r="I15" s="65">
        <v>17127</v>
      </c>
    </row>
    <row r="16" spans="1:41" s="6" customFormat="1">
      <c r="A16" s="43"/>
      <c r="B16" s="43"/>
      <c r="C16" s="43"/>
      <c r="D16" s="44" t="s">
        <v>9</v>
      </c>
      <c r="E16" s="94">
        <f>+E17+E38</f>
        <v>633549788.47000015</v>
      </c>
      <c r="F16" s="45">
        <f>+F17+F38</f>
        <v>658972315</v>
      </c>
      <c r="G16" s="45">
        <f t="shared" ref="G16:I16" si="1">+G17+G38</f>
        <v>720653931</v>
      </c>
      <c r="H16" s="45">
        <f t="shared" si="1"/>
        <v>657845530</v>
      </c>
      <c r="I16" s="45">
        <f t="shared" si="1"/>
        <v>689132318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s="6" customFormat="1">
      <c r="A17" s="46" t="s">
        <v>31</v>
      </c>
      <c r="B17" s="44" t="s">
        <v>12</v>
      </c>
      <c r="C17" s="44" t="s">
        <v>12</v>
      </c>
      <c r="D17" s="44" t="s">
        <v>104</v>
      </c>
      <c r="E17" s="94">
        <f>+E18+E22+E24+E27+E30+E35+E4+E42</f>
        <v>633545261.5200001</v>
      </c>
      <c r="F17" s="45">
        <f>+F18+F22+F24+F27+F30+F35</f>
        <v>658970315</v>
      </c>
      <c r="G17" s="45">
        <f>+G18+G22+G24+G27+G30+G35</f>
        <v>720648931</v>
      </c>
      <c r="H17" s="45">
        <f t="shared" ref="G17:I17" si="2">+H18+H22+H24+H27+H30+H35</f>
        <v>657838530</v>
      </c>
      <c r="I17" s="45">
        <f t="shared" si="2"/>
        <v>689122318</v>
      </c>
      <c r="J17" s="18"/>
      <c r="K17" s="18"/>
      <c r="L17" s="18"/>
      <c r="M17" s="18"/>
      <c r="N17" s="18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s="6" customFormat="1" ht="28.5">
      <c r="A18" s="46" t="s">
        <v>12</v>
      </c>
      <c r="B18" s="44" t="s">
        <v>105</v>
      </c>
      <c r="C18" s="44" t="s">
        <v>12</v>
      </c>
      <c r="D18" s="44" t="s">
        <v>106</v>
      </c>
      <c r="E18" s="94">
        <v>14101994.48</v>
      </c>
      <c r="F18" s="45">
        <f>+F19+F20+F21</f>
        <v>1148636</v>
      </c>
      <c r="G18" s="45">
        <f t="shared" ref="G18:I18" si="3">+G19+G20+G21</f>
        <v>333106</v>
      </c>
      <c r="H18" s="45">
        <f t="shared" si="3"/>
        <v>1184494</v>
      </c>
      <c r="I18" s="45">
        <f t="shared" si="3"/>
        <v>601358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>
      <c r="A19" s="47" t="s">
        <v>12</v>
      </c>
      <c r="B19" s="48" t="s">
        <v>12</v>
      </c>
      <c r="C19" s="48" t="s">
        <v>25</v>
      </c>
      <c r="D19" s="48" t="s">
        <v>166</v>
      </c>
      <c r="E19" s="110"/>
      <c r="F19" s="49">
        <v>742241</v>
      </c>
      <c r="G19" s="86">
        <v>333106</v>
      </c>
      <c r="H19" s="86">
        <v>241185</v>
      </c>
      <c r="I19" s="86">
        <v>150000</v>
      </c>
    </row>
    <row r="20" spans="1:41">
      <c r="A20" s="47" t="s">
        <v>12</v>
      </c>
      <c r="B20" s="48" t="s">
        <v>12</v>
      </c>
      <c r="C20" s="48" t="s">
        <v>27</v>
      </c>
      <c r="D20" s="48" t="s">
        <v>28</v>
      </c>
      <c r="E20" s="110"/>
      <c r="F20" s="49">
        <v>406395</v>
      </c>
      <c r="G20" s="86">
        <v>0</v>
      </c>
      <c r="H20" s="86">
        <v>0</v>
      </c>
      <c r="I20" s="86">
        <v>0</v>
      </c>
    </row>
    <row r="21" spans="1:41">
      <c r="A21" s="47" t="s">
        <v>12</v>
      </c>
      <c r="B21" s="48" t="s">
        <v>12</v>
      </c>
      <c r="C21" s="114">
        <v>56</v>
      </c>
      <c r="D21" s="48" t="s">
        <v>162</v>
      </c>
      <c r="E21" s="110"/>
      <c r="F21" s="49">
        <v>0</v>
      </c>
      <c r="G21" s="86">
        <v>0</v>
      </c>
      <c r="H21" s="86">
        <v>943309</v>
      </c>
      <c r="I21" s="86">
        <v>451358</v>
      </c>
    </row>
    <row r="22" spans="1:41" s="6" customFormat="1">
      <c r="A22" s="46" t="s">
        <v>12</v>
      </c>
      <c r="B22" s="44" t="s">
        <v>107</v>
      </c>
      <c r="C22" s="44" t="s">
        <v>12</v>
      </c>
      <c r="D22" s="44" t="s">
        <v>108</v>
      </c>
      <c r="E22" s="94">
        <v>12854.2</v>
      </c>
      <c r="F22" s="45">
        <f>+F23</f>
        <v>14000</v>
      </c>
      <c r="G22" s="45">
        <f t="shared" ref="G22:I22" si="4">+G23</f>
        <v>14500</v>
      </c>
      <c r="H22" s="45">
        <f t="shared" si="4"/>
        <v>15000</v>
      </c>
      <c r="I22" s="45">
        <f t="shared" si="4"/>
        <v>15500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>
      <c r="A23" s="47" t="s">
        <v>12</v>
      </c>
      <c r="B23" s="48" t="s">
        <v>12</v>
      </c>
      <c r="C23" s="48" t="s">
        <v>18</v>
      </c>
      <c r="D23" s="48" t="s">
        <v>17</v>
      </c>
      <c r="E23" s="110"/>
      <c r="F23" s="86">
        <v>14000</v>
      </c>
      <c r="G23" s="86">
        <v>14500</v>
      </c>
      <c r="H23" s="86">
        <v>15000</v>
      </c>
      <c r="I23" s="86">
        <v>15500</v>
      </c>
      <c r="J23" s="18"/>
      <c r="K23" s="18"/>
      <c r="L23" s="18"/>
    </row>
    <row r="24" spans="1:41" ht="28.5">
      <c r="A24" s="46" t="s">
        <v>12</v>
      </c>
      <c r="B24" s="44" t="s">
        <v>109</v>
      </c>
      <c r="C24" s="44" t="s">
        <v>12</v>
      </c>
      <c r="D24" s="44" t="s">
        <v>110</v>
      </c>
      <c r="E24" s="94">
        <v>27792785.09</v>
      </c>
      <c r="F24" s="45">
        <f>+F25+F26</f>
        <v>28840000</v>
      </c>
      <c r="G24" s="45">
        <f t="shared" ref="G24:I24" si="5">+G25</f>
        <v>27500000</v>
      </c>
      <c r="H24" s="45">
        <f t="shared" si="5"/>
        <v>29460000</v>
      </c>
      <c r="I24" s="45">
        <f t="shared" si="5"/>
        <v>30930000</v>
      </c>
    </row>
    <row r="25" spans="1:41">
      <c r="A25" s="47" t="s">
        <v>12</v>
      </c>
      <c r="B25" s="48" t="s">
        <v>12</v>
      </c>
      <c r="C25" s="48" t="s">
        <v>21</v>
      </c>
      <c r="D25" s="48" t="s">
        <v>22</v>
      </c>
      <c r="E25" s="110"/>
      <c r="F25" s="49">
        <v>28800000</v>
      </c>
      <c r="G25" s="86">
        <v>27500000</v>
      </c>
      <c r="H25" s="86">
        <v>29460000</v>
      </c>
      <c r="I25" s="86">
        <v>30930000</v>
      </c>
    </row>
    <row r="26" spans="1:41" ht="30">
      <c r="A26" s="47"/>
      <c r="B26" s="48"/>
      <c r="C26" s="126">
        <v>71</v>
      </c>
      <c r="D26" s="48" t="s">
        <v>165</v>
      </c>
      <c r="E26" s="110"/>
      <c r="F26" s="49">
        <v>40000</v>
      </c>
      <c r="G26" s="86"/>
      <c r="H26" s="86"/>
      <c r="I26" s="86"/>
    </row>
    <row r="27" spans="1:41" ht="28.5">
      <c r="A27" s="46" t="s">
        <v>12</v>
      </c>
      <c r="B27" s="44" t="s">
        <v>111</v>
      </c>
      <c r="C27" s="44" t="s">
        <v>12</v>
      </c>
      <c r="D27" s="44" t="s">
        <v>112</v>
      </c>
      <c r="E27" s="94">
        <v>16321167.82</v>
      </c>
      <c r="F27" s="45">
        <f>+F28+F29</f>
        <v>15231000</v>
      </c>
      <c r="G27" s="45">
        <f t="shared" ref="G27:I27" si="6">+G28+G29</f>
        <v>14900000</v>
      </c>
      <c r="H27" s="45">
        <f t="shared" si="6"/>
        <v>15050000</v>
      </c>
      <c r="I27" s="45">
        <f t="shared" si="6"/>
        <v>15200000</v>
      </c>
    </row>
    <row r="28" spans="1:41">
      <c r="A28" s="47" t="s">
        <v>12</v>
      </c>
      <c r="B28" s="48" t="s">
        <v>12</v>
      </c>
      <c r="C28" s="48" t="s">
        <v>18</v>
      </c>
      <c r="D28" s="48" t="s">
        <v>17</v>
      </c>
      <c r="E28" s="110"/>
      <c r="F28" s="86">
        <v>14950000</v>
      </c>
      <c r="G28" s="86">
        <v>14750000</v>
      </c>
      <c r="H28" s="86">
        <v>14850000</v>
      </c>
      <c r="I28" s="86">
        <v>15000000</v>
      </c>
    </row>
    <row r="29" spans="1:41">
      <c r="A29" s="47" t="s">
        <v>12</v>
      </c>
      <c r="B29" s="48" t="s">
        <v>12</v>
      </c>
      <c r="C29" s="48" t="s">
        <v>33</v>
      </c>
      <c r="D29" s="48" t="s">
        <v>32</v>
      </c>
      <c r="E29" s="110"/>
      <c r="F29" s="86">
        <v>281000</v>
      </c>
      <c r="G29" s="86">
        <v>150000</v>
      </c>
      <c r="H29" s="86">
        <v>200000</v>
      </c>
      <c r="I29" s="86">
        <v>200000</v>
      </c>
    </row>
    <row r="30" spans="1:41">
      <c r="A30" s="46" t="s">
        <v>12</v>
      </c>
      <c r="B30" s="44" t="s">
        <v>113</v>
      </c>
      <c r="C30" s="44" t="s">
        <v>12</v>
      </c>
      <c r="D30" s="44" t="s">
        <v>114</v>
      </c>
      <c r="E30" s="94">
        <v>543011929.68000007</v>
      </c>
      <c r="F30" s="45">
        <f>+F31+F32+F34+F33</f>
        <v>613616679</v>
      </c>
      <c r="G30" s="45">
        <f t="shared" ref="G30:I30" si="7">+G31+G32+G34+G33</f>
        <v>677775825</v>
      </c>
      <c r="H30" s="45">
        <f t="shared" si="7"/>
        <v>611994036</v>
      </c>
      <c r="I30" s="45">
        <f t="shared" si="7"/>
        <v>642230560</v>
      </c>
    </row>
    <row r="31" spans="1:41">
      <c r="A31" s="47" t="s">
        <v>12</v>
      </c>
      <c r="B31" s="48" t="s">
        <v>12</v>
      </c>
      <c r="C31" s="48" t="s">
        <v>15</v>
      </c>
      <c r="D31" s="48" t="s">
        <v>14</v>
      </c>
      <c r="E31" s="110"/>
      <c r="F31" s="49">
        <v>13029262</v>
      </c>
      <c r="G31" s="49">
        <v>41636606</v>
      </c>
      <c r="H31" s="49">
        <v>15438562</v>
      </c>
      <c r="I31" s="49">
        <v>15438562</v>
      </c>
    </row>
    <row r="32" spans="1:41">
      <c r="A32" s="47" t="s">
        <v>12</v>
      </c>
      <c r="B32" s="48" t="s">
        <v>12</v>
      </c>
      <c r="C32" s="48" t="s">
        <v>21</v>
      </c>
      <c r="D32" s="48" t="s">
        <v>22</v>
      </c>
      <c r="E32" s="110"/>
      <c r="F32" s="86">
        <v>550000000</v>
      </c>
      <c r="G32" s="86">
        <v>571751613</v>
      </c>
      <c r="H32" s="86">
        <v>596555474</v>
      </c>
      <c r="I32" s="86">
        <v>626791998</v>
      </c>
    </row>
    <row r="33" spans="1:9">
      <c r="A33" s="47"/>
      <c r="B33" s="48"/>
      <c r="C33" s="114">
        <v>581</v>
      </c>
      <c r="D33" s="48" t="s">
        <v>30</v>
      </c>
      <c r="E33" s="110"/>
      <c r="F33" s="86">
        <v>7250000</v>
      </c>
      <c r="G33" s="86">
        <v>20408421</v>
      </c>
      <c r="H33" s="86">
        <v>0</v>
      </c>
      <c r="I33" s="86">
        <v>0</v>
      </c>
    </row>
    <row r="34" spans="1:9">
      <c r="A34" s="47" t="s">
        <v>12</v>
      </c>
      <c r="B34" s="48" t="s">
        <v>12</v>
      </c>
      <c r="C34" s="48" t="s">
        <v>55</v>
      </c>
      <c r="D34" s="48" t="s">
        <v>56</v>
      </c>
      <c r="E34" s="110"/>
      <c r="F34" s="86">
        <v>43337417</v>
      </c>
      <c r="G34" s="86">
        <v>43979185</v>
      </c>
      <c r="H34" s="86">
        <v>0</v>
      </c>
      <c r="I34" s="86">
        <v>0</v>
      </c>
    </row>
    <row r="35" spans="1:9">
      <c r="A35" s="46" t="s">
        <v>12</v>
      </c>
      <c r="B35" s="44" t="s">
        <v>115</v>
      </c>
      <c r="C35" s="44" t="s">
        <v>12</v>
      </c>
      <c r="D35" s="44" t="s">
        <v>116</v>
      </c>
      <c r="E35" s="94">
        <v>89462.12</v>
      </c>
      <c r="F35" s="45">
        <f>+F36+F37</f>
        <v>120000</v>
      </c>
      <c r="G35" s="45">
        <f t="shared" ref="G35:I35" si="8">+G36+G37</f>
        <v>125500</v>
      </c>
      <c r="H35" s="45">
        <f t="shared" si="8"/>
        <v>135000</v>
      </c>
      <c r="I35" s="45">
        <f t="shared" si="8"/>
        <v>144900</v>
      </c>
    </row>
    <row r="36" spans="1:9">
      <c r="A36" s="47" t="s">
        <v>12</v>
      </c>
      <c r="B36" s="48" t="s">
        <v>12</v>
      </c>
      <c r="C36" s="48" t="s">
        <v>18</v>
      </c>
      <c r="D36" s="48" t="s">
        <v>17</v>
      </c>
      <c r="E36" s="110"/>
      <c r="F36" s="49">
        <v>50000</v>
      </c>
      <c r="G36" s="86">
        <v>60000</v>
      </c>
      <c r="H36" s="86">
        <v>65000</v>
      </c>
      <c r="I36" s="86">
        <v>70000</v>
      </c>
    </row>
    <row r="37" spans="1:9">
      <c r="A37" s="47" t="s">
        <v>12</v>
      </c>
      <c r="B37" s="48" t="s">
        <v>12</v>
      </c>
      <c r="C37" s="48" t="s">
        <v>21</v>
      </c>
      <c r="D37" s="48" t="s">
        <v>22</v>
      </c>
      <c r="E37" s="110"/>
      <c r="F37" s="49">
        <v>70000</v>
      </c>
      <c r="G37" s="86">
        <v>65500</v>
      </c>
      <c r="H37" s="86">
        <v>70000</v>
      </c>
      <c r="I37" s="86">
        <v>74900</v>
      </c>
    </row>
    <row r="38" spans="1:9">
      <c r="A38" s="46" t="s">
        <v>34</v>
      </c>
      <c r="B38" s="44" t="s">
        <v>12</v>
      </c>
      <c r="C38" s="44" t="s">
        <v>12</v>
      </c>
      <c r="D38" s="44" t="s">
        <v>117</v>
      </c>
      <c r="E38" s="94">
        <f>E39</f>
        <v>4526.95</v>
      </c>
      <c r="F38" s="45">
        <f>+F39</f>
        <v>2000</v>
      </c>
      <c r="G38" s="45">
        <f t="shared" ref="G38:I39" si="9">+G39</f>
        <v>5000</v>
      </c>
      <c r="H38" s="45">
        <f t="shared" si="9"/>
        <v>7000</v>
      </c>
      <c r="I38" s="45">
        <f t="shared" si="9"/>
        <v>10000</v>
      </c>
    </row>
    <row r="39" spans="1:9">
      <c r="A39" s="46" t="s">
        <v>12</v>
      </c>
      <c r="B39" s="44" t="s">
        <v>118</v>
      </c>
      <c r="C39" s="44" t="s">
        <v>12</v>
      </c>
      <c r="D39" s="44" t="s">
        <v>119</v>
      </c>
      <c r="E39" s="94">
        <v>4526.95</v>
      </c>
      <c r="F39" s="45">
        <f>+F40</f>
        <v>2000</v>
      </c>
      <c r="G39" s="45">
        <f t="shared" si="9"/>
        <v>5000</v>
      </c>
      <c r="H39" s="45">
        <f t="shared" si="9"/>
        <v>7000</v>
      </c>
      <c r="I39" s="45">
        <f t="shared" si="9"/>
        <v>10000</v>
      </c>
    </row>
    <row r="40" spans="1:9" ht="15.75" customHeight="1">
      <c r="A40" s="47" t="s">
        <v>12</v>
      </c>
      <c r="B40" s="48" t="s">
        <v>12</v>
      </c>
      <c r="C40" s="48" t="s">
        <v>36</v>
      </c>
      <c r="D40" s="48" t="s">
        <v>35</v>
      </c>
      <c r="E40" s="110"/>
      <c r="F40" s="49">
        <v>2000</v>
      </c>
      <c r="G40" s="86">
        <v>5000</v>
      </c>
      <c r="H40" s="86">
        <v>7000</v>
      </c>
      <c r="I40" s="86">
        <v>10000</v>
      </c>
    </row>
    <row r="41" spans="1:9" ht="15.75" customHeight="1">
      <c r="A41" s="119">
        <v>8</v>
      </c>
      <c r="B41" s="44"/>
      <c r="C41" s="44"/>
      <c r="D41" s="44" t="s">
        <v>38</v>
      </c>
      <c r="E41" s="94">
        <f>E42</f>
        <v>32215068.129999999</v>
      </c>
      <c r="F41" s="45"/>
      <c r="G41" s="45"/>
      <c r="H41" s="45"/>
      <c r="I41" s="45"/>
    </row>
    <row r="42" spans="1:9" ht="15.75" customHeight="1">
      <c r="A42" s="46"/>
      <c r="B42" s="120">
        <v>81</v>
      </c>
      <c r="C42" s="44"/>
      <c r="D42" s="44" t="s">
        <v>38</v>
      </c>
      <c r="E42" s="94">
        <v>32215068.129999999</v>
      </c>
      <c r="F42" s="45"/>
      <c r="G42" s="45"/>
      <c r="H42" s="45"/>
      <c r="I42" s="45"/>
    </row>
    <row r="43" spans="1:9" ht="15.75" customHeight="1">
      <c r="A43" s="47"/>
      <c r="B43" s="48"/>
      <c r="C43" s="114">
        <v>81</v>
      </c>
      <c r="D43" s="48" t="s">
        <v>38</v>
      </c>
      <c r="E43" s="110"/>
      <c r="F43" s="49"/>
      <c r="G43" s="86"/>
      <c r="H43" s="86"/>
      <c r="I43" s="86"/>
    </row>
    <row r="44" spans="1:9">
      <c r="A44" s="149" t="s">
        <v>57</v>
      </c>
      <c r="B44" s="150"/>
      <c r="C44" s="150"/>
      <c r="D44" s="151"/>
      <c r="E44" s="111">
        <f>+E17+E38</f>
        <v>633549788.47000015</v>
      </c>
      <c r="F44" s="42">
        <f t="shared" ref="F44:I44" si="10">+F17+F38</f>
        <v>658972315</v>
      </c>
      <c r="G44" s="42">
        <f t="shared" si="10"/>
        <v>720653931</v>
      </c>
      <c r="H44" s="42">
        <f t="shared" si="10"/>
        <v>657845530</v>
      </c>
      <c r="I44" s="42">
        <f t="shared" si="10"/>
        <v>689132318</v>
      </c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147" t="s">
        <v>4</v>
      </c>
      <c r="B46" s="147"/>
      <c r="C46" s="147"/>
      <c r="D46" s="147"/>
      <c r="E46" s="147"/>
      <c r="F46" s="147"/>
      <c r="G46" s="147"/>
      <c r="H46" s="147"/>
      <c r="I46" s="147"/>
    </row>
    <row r="47" spans="1:9" ht="21" customHeight="1">
      <c r="A47" s="50" t="s">
        <v>49</v>
      </c>
      <c r="B47" s="50" t="s">
        <v>50</v>
      </c>
      <c r="C47" s="50" t="s">
        <v>41</v>
      </c>
      <c r="D47" s="50" t="s">
        <v>58</v>
      </c>
      <c r="E47" s="19" t="s">
        <v>156</v>
      </c>
      <c r="F47" s="19" t="s">
        <v>157</v>
      </c>
      <c r="G47" s="19" t="s">
        <v>131</v>
      </c>
      <c r="H47" s="19" t="s">
        <v>1</v>
      </c>
      <c r="I47" s="19" t="s">
        <v>132</v>
      </c>
    </row>
    <row r="48" spans="1:9" ht="9" customHeight="1">
      <c r="A48" s="92">
        <v>1</v>
      </c>
      <c r="B48" s="92">
        <v>2</v>
      </c>
      <c r="C48" s="92">
        <v>3</v>
      </c>
      <c r="D48" s="92">
        <v>4</v>
      </c>
      <c r="E48" s="93">
        <v>5</v>
      </c>
      <c r="F48" s="93">
        <v>6</v>
      </c>
      <c r="G48" s="93">
        <v>7</v>
      </c>
      <c r="H48" s="93">
        <v>8</v>
      </c>
      <c r="I48" s="93">
        <v>9</v>
      </c>
    </row>
    <row r="49" spans="1:9">
      <c r="A49" s="51"/>
      <c r="B49" s="51"/>
      <c r="C49" s="51"/>
      <c r="D49" s="52" t="s">
        <v>11</v>
      </c>
      <c r="E49" s="112">
        <f>+E50+E80</f>
        <v>637622947.06000006</v>
      </c>
      <c r="F49" s="85">
        <f>+F50+F80</f>
        <v>664278201</v>
      </c>
      <c r="G49" s="85">
        <f>+G50+G80</f>
        <v>721832718</v>
      </c>
      <c r="H49" s="85">
        <f t="shared" ref="H49:I49" si="11">+H50+H80</f>
        <v>658937557</v>
      </c>
      <c r="I49" s="85">
        <f t="shared" si="11"/>
        <v>688874075</v>
      </c>
    </row>
    <row r="50" spans="1:9">
      <c r="A50" s="53" t="s">
        <v>16</v>
      </c>
      <c r="B50" s="52" t="s">
        <v>12</v>
      </c>
      <c r="C50" s="52" t="s">
        <v>12</v>
      </c>
      <c r="D50" s="52" t="s">
        <v>76</v>
      </c>
      <c r="E50" s="112">
        <f>+E51+E58+E68+E73+E77+E71</f>
        <v>557548731.04000008</v>
      </c>
      <c r="F50" s="85">
        <f>+F51+F58+F68+F71+F73+F77</f>
        <v>593212114</v>
      </c>
      <c r="G50" s="85">
        <f t="shared" ref="G50:I50" si="12">+G51+G58+G68+G71+G73+G77</f>
        <v>608271942</v>
      </c>
      <c r="H50" s="85">
        <f t="shared" si="12"/>
        <v>635083377</v>
      </c>
      <c r="I50" s="85">
        <f t="shared" si="12"/>
        <v>666360920</v>
      </c>
    </row>
    <row r="51" spans="1:9">
      <c r="A51" s="53" t="s">
        <v>12</v>
      </c>
      <c r="B51" s="52" t="s">
        <v>18</v>
      </c>
      <c r="C51" s="52" t="s">
        <v>12</v>
      </c>
      <c r="D51" s="52" t="s">
        <v>146</v>
      </c>
      <c r="E51" s="112">
        <v>224926356.15000001</v>
      </c>
      <c r="F51" s="85">
        <f>+F52+F53+F54+F55+F56+F57</f>
        <v>249692365</v>
      </c>
      <c r="G51" s="85">
        <f>+G52+G53+G54+G55+G56+G57</f>
        <v>250706907</v>
      </c>
      <c r="H51" s="85">
        <f t="shared" ref="H51:I51" si="13">+H52+H53+H54+H55+H56+H57</f>
        <v>250728347</v>
      </c>
      <c r="I51" s="85">
        <f t="shared" si="13"/>
        <v>250571232</v>
      </c>
    </row>
    <row r="52" spans="1:9">
      <c r="A52" s="54"/>
      <c r="B52" s="55"/>
      <c r="C52" s="55" t="s">
        <v>15</v>
      </c>
      <c r="D52" s="55" t="s">
        <v>14</v>
      </c>
      <c r="E52" s="121"/>
      <c r="F52" s="86">
        <v>0</v>
      </c>
      <c r="G52" s="86">
        <v>0</v>
      </c>
      <c r="H52" s="86">
        <v>0</v>
      </c>
      <c r="I52" s="86">
        <v>0</v>
      </c>
    </row>
    <row r="53" spans="1:9">
      <c r="A53" s="54"/>
      <c r="B53" s="55"/>
      <c r="C53" s="55" t="s">
        <v>18</v>
      </c>
      <c r="D53" s="55" t="s">
        <v>17</v>
      </c>
      <c r="E53" s="121"/>
      <c r="F53" s="86">
        <v>2806400</v>
      </c>
      <c r="G53" s="86">
        <v>2643000</v>
      </c>
      <c r="H53" s="86">
        <v>2643000</v>
      </c>
      <c r="I53" s="86">
        <v>2643000</v>
      </c>
    </row>
    <row r="54" spans="1:9">
      <c r="A54" s="54"/>
      <c r="B54" s="55"/>
      <c r="C54" s="55" t="s">
        <v>21</v>
      </c>
      <c r="D54" s="55" t="s">
        <v>22</v>
      </c>
      <c r="E54" s="121"/>
      <c r="F54" s="86">
        <v>245853000</v>
      </c>
      <c r="G54" s="86">
        <v>247755000</v>
      </c>
      <c r="H54" s="86">
        <v>247745000</v>
      </c>
      <c r="I54" s="86">
        <v>247745000</v>
      </c>
    </row>
    <row r="55" spans="1:9">
      <c r="A55" s="54" t="s">
        <v>12</v>
      </c>
      <c r="B55" s="55" t="s">
        <v>12</v>
      </c>
      <c r="C55" s="55" t="s">
        <v>25</v>
      </c>
      <c r="D55" s="55" t="s">
        <v>26</v>
      </c>
      <c r="E55" s="121"/>
      <c r="F55" s="86">
        <v>313652</v>
      </c>
      <c r="G55" s="86">
        <v>265694</v>
      </c>
      <c r="H55" s="86">
        <v>171963</v>
      </c>
      <c r="I55" s="86">
        <v>109963</v>
      </c>
    </row>
    <row r="56" spans="1:9">
      <c r="A56" s="54" t="s">
        <v>12</v>
      </c>
      <c r="B56" s="55" t="s">
        <v>12</v>
      </c>
      <c r="C56" s="55" t="s">
        <v>27</v>
      </c>
      <c r="D56" s="55" t="s">
        <v>28</v>
      </c>
      <c r="E56" s="121"/>
      <c r="F56" s="86">
        <v>719313</v>
      </c>
      <c r="G56" s="86">
        <v>0</v>
      </c>
      <c r="H56" s="86">
        <v>0</v>
      </c>
      <c r="I56" s="86">
        <v>0</v>
      </c>
    </row>
    <row r="57" spans="1:9">
      <c r="A57" s="54"/>
      <c r="B57" s="55"/>
      <c r="C57" s="124">
        <v>56</v>
      </c>
      <c r="D57" s="55" t="s">
        <v>162</v>
      </c>
      <c r="E57" s="121"/>
      <c r="F57" s="86">
        <v>0</v>
      </c>
      <c r="G57" s="86">
        <v>43213</v>
      </c>
      <c r="H57" s="86">
        <v>168384</v>
      </c>
      <c r="I57" s="86">
        <v>73269</v>
      </c>
    </row>
    <row r="58" spans="1:9">
      <c r="A58" s="53" t="s">
        <v>12</v>
      </c>
      <c r="B58" s="52" t="s">
        <v>61</v>
      </c>
      <c r="C58" s="52" t="s">
        <v>12</v>
      </c>
      <c r="D58" s="52" t="s">
        <v>147</v>
      </c>
      <c r="E58" s="112">
        <v>331512129.91000003</v>
      </c>
      <c r="F58" s="85">
        <f>+F59+F60+F61+F62+F63+F65+F66+F67+F64</f>
        <v>333970297</v>
      </c>
      <c r="G58" s="85">
        <f>+G59+G60+G61+G62+G63+G65+G66+G67+G64</f>
        <v>353016017</v>
      </c>
      <c r="H58" s="85">
        <f t="shared" ref="H58:I58" si="14">+H59+H60+H61+H62+H63+H65+H66+H67+H64</f>
        <v>383077230</v>
      </c>
      <c r="I58" s="85">
        <f t="shared" si="14"/>
        <v>414650670</v>
      </c>
    </row>
    <row r="59" spans="1:9">
      <c r="A59" s="54" t="s">
        <v>12</v>
      </c>
      <c r="B59" s="55" t="s">
        <v>12</v>
      </c>
      <c r="C59" s="55" t="s">
        <v>15</v>
      </c>
      <c r="D59" s="55" t="s">
        <v>14</v>
      </c>
      <c r="E59" s="121"/>
      <c r="F59" s="86">
        <v>8329010</v>
      </c>
      <c r="G59" s="86">
        <v>3701911</v>
      </c>
      <c r="H59" s="86">
        <v>3697752</v>
      </c>
      <c r="I59" s="86">
        <v>3697752</v>
      </c>
    </row>
    <row r="60" spans="1:9">
      <c r="A60" s="54" t="s">
        <v>12</v>
      </c>
      <c r="B60" s="55" t="s">
        <v>12</v>
      </c>
      <c r="C60" s="55" t="s">
        <v>18</v>
      </c>
      <c r="D60" s="55" t="s">
        <v>17</v>
      </c>
      <c r="E60" s="121"/>
      <c r="F60" s="86">
        <v>1312265</v>
      </c>
      <c r="G60" s="86">
        <v>1261300</v>
      </c>
      <c r="H60" s="86">
        <v>1263300</v>
      </c>
      <c r="I60" s="86">
        <v>1265300</v>
      </c>
    </row>
    <row r="61" spans="1:9">
      <c r="A61" s="54" t="s">
        <v>12</v>
      </c>
      <c r="B61" s="55" t="s">
        <v>12</v>
      </c>
      <c r="C61" s="55" t="s">
        <v>21</v>
      </c>
      <c r="D61" s="55" t="s">
        <v>22</v>
      </c>
      <c r="E61" s="121"/>
      <c r="F61" s="86">
        <v>324038460</v>
      </c>
      <c r="G61" s="86">
        <v>347746113</v>
      </c>
      <c r="H61" s="86">
        <v>377784474</v>
      </c>
      <c r="I61" s="86">
        <v>409495898</v>
      </c>
    </row>
    <row r="62" spans="1:9">
      <c r="A62" s="54" t="s">
        <v>12</v>
      </c>
      <c r="B62" s="55" t="s">
        <v>12</v>
      </c>
      <c r="C62" s="55" t="s">
        <v>25</v>
      </c>
      <c r="D62" s="55" t="s">
        <v>26</v>
      </c>
      <c r="E62" s="121"/>
      <c r="F62" s="86">
        <v>106789</v>
      </c>
      <c r="G62" s="86">
        <v>122641</v>
      </c>
      <c r="H62" s="86">
        <v>29140</v>
      </c>
      <c r="I62" s="86">
        <v>22240</v>
      </c>
    </row>
    <row r="63" spans="1:9">
      <c r="A63" s="54" t="s">
        <v>12</v>
      </c>
      <c r="B63" s="55" t="s">
        <v>12</v>
      </c>
      <c r="C63" s="55" t="s">
        <v>27</v>
      </c>
      <c r="D63" s="55" t="s">
        <v>28</v>
      </c>
      <c r="E63" s="121"/>
      <c r="F63" s="86">
        <v>52106</v>
      </c>
      <c r="G63" s="86">
        <v>0</v>
      </c>
      <c r="H63" s="86">
        <v>0</v>
      </c>
      <c r="I63" s="86">
        <v>0</v>
      </c>
    </row>
    <row r="64" spans="1:9">
      <c r="A64" s="54"/>
      <c r="B64" s="55"/>
      <c r="C64" s="124">
        <v>56</v>
      </c>
      <c r="D64" s="55" t="s">
        <v>162</v>
      </c>
      <c r="E64" s="121"/>
      <c r="F64" s="86">
        <v>0</v>
      </c>
      <c r="G64" s="86">
        <v>52062</v>
      </c>
      <c r="H64" s="86">
        <v>180564</v>
      </c>
      <c r="I64" s="86">
        <v>47480</v>
      </c>
    </row>
    <row r="65" spans="1:11">
      <c r="A65" s="54" t="s">
        <v>12</v>
      </c>
      <c r="B65" s="55" t="s">
        <v>12</v>
      </c>
      <c r="C65" s="55" t="s">
        <v>33</v>
      </c>
      <c r="D65" s="55" t="s">
        <v>32</v>
      </c>
      <c r="E65" s="121"/>
      <c r="F65" s="86">
        <v>120000</v>
      </c>
      <c r="G65" s="86">
        <v>120000</v>
      </c>
      <c r="H65" s="86">
        <v>120000</v>
      </c>
      <c r="I65" s="86">
        <v>120000</v>
      </c>
    </row>
    <row r="66" spans="1:11" ht="15.75" customHeight="1">
      <c r="A66" s="54" t="s">
        <v>12</v>
      </c>
      <c r="B66" s="55" t="s">
        <v>12</v>
      </c>
      <c r="C66" s="55" t="s">
        <v>36</v>
      </c>
      <c r="D66" s="55" t="s">
        <v>35</v>
      </c>
      <c r="E66" s="121"/>
      <c r="F66" s="86">
        <v>2000</v>
      </c>
      <c r="G66" s="86">
        <v>2000</v>
      </c>
      <c r="H66" s="86">
        <v>2000</v>
      </c>
      <c r="I66" s="86">
        <v>2000</v>
      </c>
    </row>
    <row r="67" spans="1:11">
      <c r="A67" s="54" t="s">
        <v>12</v>
      </c>
      <c r="B67" s="55" t="s">
        <v>12</v>
      </c>
      <c r="C67" s="55" t="s">
        <v>55</v>
      </c>
      <c r="D67" s="55" t="s">
        <v>56</v>
      </c>
      <c r="E67" s="121"/>
      <c r="F67" s="86">
        <v>9667</v>
      </c>
      <c r="G67" s="86">
        <v>9990</v>
      </c>
      <c r="H67" s="86">
        <v>0</v>
      </c>
      <c r="I67" s="86">
        <v>0</v>
      </c>
    </row>
    <row r="68" spans="1:11">
      <c r="A68" s="53" t="s">
        <v>12</v>
      </c>
      <c r="B68" s="52" t="s">
        <v>63</v>
      </c>
      <c r="C68" s="52" t="s">
        <v>12</v>
      </c>
      <c r="D68" s="52" t="s">
        <v>148</v>
      </c>
      <c r="E68" s="112">
        <v>804117.94</v>
      </c>
      <c r="F68" s="85">
        <f>+F69+F70</f>
        <v>8970800</v>
      </c>
      <c r="G68" s="85">
        <f>+G69+G70</f>
        <v>3837800</v>
      </c>
      <c r="H68" s="85">
        <f t="shared" ref="H68:I68" si="15">+H69+H70</f>
        <v>577800</v>
      </c>
      <c r="I68" s="85">
        <f t="shared" si="15"/>
        <v>577800</v>
      </c>
    </row>
    <row r="69" spans="1:11">
      <c r="A69" s="54" t="s">
        <v>12</v>
      </c>
      <c r="B69" s="55" t="s">
        <v>12</v>
      </c>
      <c r="C69" s="55" t="s">
        <v>18</v>
      </c>
      <c r="D69" s="55" t="s">
        <v>17</v>
      </c>
      <c r="E69" s="121"/>
      <c r="F69" s="86">
        <v>69800</v>
      </c>
      <c r="G69" s="86">
        <v>76800</v>
      </c>
      <c r="H69" s="86">
        <v>76800</v>
      </c>
      <c r="I69" s="86">
        <v>76800</v>
      </c>
    </row>
    <row r="70" spans="1:11">
      <c r="A70" s="54" t="s">
        <v>12</v>
      </c>
      <c r="B70" s="55" t="s">
        <v>12</v>
      </c>
      <c r="C70" s="55" t="s">
        <v>21</v>
      </c>
      <c r="D70" s="55" t="s">
        <v>22</v>
      </c>
      <c r="E70" s="121"/>
      <c r="F70" s="86">
        <v>8901000</v>
      </c>
      <c r="G70" s="86">
        <v>3761000</v>
      </c>
      <c r="H70" s="86">
        <v>501000</v>
      </c>
      <c r="I70" s="86">
        <v>501000</v>
      </c>
    </row>
    <row r="71" spans="1:11" ht="15.75" customHeight="1">
      <c r="A71" s="53" t="s">
        <v>12</v>
      </c>
      <c r="B71" s="83">
        <v>36</v>
      </c>
      <c r="C71" s="52" t="s">
        <v>12</v>
      </c>
      <c r="D71" s="52" t="s">
        <v>149</v>
      </c>
      <c r="E71" s="112">
        <v>7208.37</v>
      </c>
      <c r="F71" s="85">
        <f>+F72</f>
        <v>33652</v>
      </c>
      <c r="G71" s="85">
        <f>+G72</f>
        <v>11218</v>
      </c>
      <c r="H71" s="85">
        <f t="shared" ref="H71:I71" si="16">+H72</f>
        <v>0</v>
      </c>
      <c r="I71" s="85">
        <f t="shared" si="16"/>
        <v>11218</v>
      </c>
    </row>
    <row r="72" spans="1:11">
      <c r="A72" s="54"/>
      <c r="B72" s="55"/>
      <c r="C72" s="55" t="s">
        <v>25</v>
      </c>
      <c r="D72" s="55" t="s">
        <v>26</v>
      </c>
      <c r="E72" s="121"/>
      <c r="F72" s="127">
        <v>33652</v>
      </c>
      <c r="G72" s="86">
        <v>11218</v>
      </c>
      <c r="H72" s="86">
        <v>0</v>
      </c>
      <c r="I72" s="86">
        <v>11218</v>
      </c>
    </row>
    <row r="73" spans="1:11" ht="28.5">
      <c r="A73" s="53" t="s">
        <v>12</v>
      </c>
      <c r="B73" s="52" t="s">
        <v>65</v>
      </c>
      <c r="C73" s="52" t="s">
        <v>12</v>
      </c>
      <c r="D73" s="52" t="s">
        <v>150</v>
      </c>
      <c r="E73" s="112">
        <v>92256.56</v>
      </c>
      <c r="F73" s="85">
        <f>+F74+F75+F76</f>
        <v>430000</v>
      </c>
      <c r="G73" s="85">
        <f>+G74+G75+G76</f>
        <v>525000</v>
      </c>
      <c r="H73" s="85">
        <f t="shared" ref="H73:I73" si="17">+H74+H75+H76</f>
        <v>525000</v>
      </c>
      <c r="I73" s="85">
        <f t="shared" si="17"/>
        <v>375000</v>
      </c>
    </row>
    <row r="74" spans="1:11">
      <c r="A74" s="54" t="s">
        <v>12</v>
      </c>
      <c r="B74" s="55" t="s">
        <v>12</v>
      </c>
      <c r="C74" s="55" t="s">
        <v>18</v>
      </c>
      <c r="D74" s="55" t="s">
        <v>17</v>
      </c>
      <c r="E74" s="121"/>
      <c r="F74" s="86">
        <v>350000</v>
      </c>
      <c r="G74" s="86">
        <v>450000</v>
      </c>
      <c r="H74" s="86">
        <v>450000</v>
      </c>
      <c r="I74" s="86">
        <v>300000</v>
      </c>
    </row>
    <row r="75" spans="1:11">
      <c r="A75" s="54" t="s">
        <v>12</v>
      </c>
      <c r="B75" s="55" t="s">
        <v>12</v>
      </c>
      <c r="C75" s="55" t="s">
        <v>21</v>
      </c>
      <c r="D75" s="55" t="s">
        <v>22</v>
      </c>
      <c r="E75" s="121"/>
      <c r="F75" s="86">
        <v>55000</v>
      </c>
      <c r="G75" s="86">
        <v>50000</v>
      </c>
      <c r="H75" s="86">
        <v>50000</v>
      </c>
      <c r="I75" s="86">
        <v>50000</v>
      </c>
    </row>
    <row r="76" spans="1:11">
      <c r="A76" s="54" t="s">
        <v>12</v>
      </c>
      <c r="B76" s="55" t="s">
        <v>12</v>
      </c>
      <c r="C76" s="55" t="s">
        <v>33</v>
      </c>
      <c r="D76" s="55" t="s">
        <v>32</v>
      </c>
      <c r="E76" s="121"/>
      <c r="F76" s="86">
        <v>25000</v>
      </c>
      <c r="G76" s="86">
        <v>25000</v>
      </c>
      <c r="H76" s="86">
        <v>25000</v>
      </c>
      <c r="I76" s="86">
        <v>25000</v>
      </c>
    </row>
    <row r="77" spans="1:11">
      <c r="A77" s="53" t="s">
        <v>12</v>
      </c>
      <c r="B77" s="52" t="s">
        <v>67</v>
      </c>
      <c r="C77" s="52" t="s">
        <v>12</v>
      </c>
      <c r="D77" s="52" t="s">
        <v>151</v>
      </c>
      <c r="E77" s="112">
        <v>206662.11</v>
      </c>
      <c r="F77" s="85">
        <f>+F78+F79</f>
        <v>115000</v>
      </c>
      <c r="G77" s="85">
        <f>+G78+G79</f>
        <v>175000</v>
      </c>
      <c r="H77" s="85">
        <f t="shared" ref="H77:I77" si="18">+H78+H79</f>
        <v>175000</v>
      </c>
      <c r="I77" s="85">
        <f t="shared" si="18"/>
        <v>175000</v>
      </c>
    </row>
    <row r="78" spans="1:11">
      <c r="A78" s="54" t="s">
        <v>12</v>
      </c>
      <c r="B78" s="55" t="s">
        <v>12</v>
      </c>
      <c r="C78" s="55" t="s">
        <v>18</v>
      </c>
      <c r="D78" s="55" t="s">
        <v>17</v>
      </c>
      <c r="E78" s="121"/>
      <c r="F78" s="86">
        <v>110000</v>
      </c>
      <c r="G78" s="86">
        <v>170000</v>
      </c>
      <c r="H78" s="86">
        <v>170000</v>
      </c>
      <c r="I78" s="86">
        <v>170000</v>
      </c>
    </row>
    <row r="79" spans="1:11">
      <c r="A79" s="54" t="s">
        <v>12</v>
      </c>
      <c r="B79" s="55" t="s">
        <v>12</v>
      </c>
      <c r="C79" s="55" t="s">
        <v>21</v>
      </c>
      <c r="D79" s="55" t="s">
        <v>22</v>
      </c>
      <c r="E79" s="121"/>
      <c r="F79" s="86">
        <v>5000</v>
      </c>
      <c r="G79" s="86">
        <v>5000</v>
      </c>
      <c r="H79" s="86">
        <v>5000</v>
      </c>
      <c r="I79" s="86">
        <v>5000</v>
      </c>
    </row>
    <row r="80" spans="1:11">
      <c r="A80" s="53" t="s">
        <v>19</v>
      </c>
      <c r="B80" s="52" t="s">
        <v>12</v>
      </c>
      <c r="C80" s="52" t="s">
        <v>12</v>
      </c>
      <c r="D80" s="52" t="s">
        <v>77</v>
      </c>
      <c r="E80" s="112">
        <f>+E81+E83+E93</f>
        <v>80074216.019999996</v>
      </c>
      <c r="F80" s="85">
        <f>+F81+F83+F93</f>
        <v>71066087</v>
      </c>
      <c r="G80" s="85">
        <f>+G81+G83+G93</f>
        <v>113560776</v>
      </c>
      <c r="H80" s="85">
        <f t="shared" ref="H80:I80" si="19">+H81+H83+H93</f>
        <v>23854180</v>
      </c>
      <c r="I80" s="85">
        <f t="shared" si="19"/>
        <v>22513155</v>
      </c>
      <c r="K80" s="18"/>
    </row>
    <row r="81" spans="1:9" ht="15.75" customHeight="1">
      <c r="A81" s="53" t="s">
        <v>12</v>
      </c>
      <c r="B81" s="52" t="s">
        <v>70</v>
      </c>
      <c r="C81" s="52" t="s">
        <v>12</v>
      </c>
      <c r="D81" s="52" t="s">
        <v>152</v>
      </c>
      <c r="E81" s="112">
        <v>74427.56</v>
      </c>
      <c r="F81" s="85">
        <f>+F82</f>
        <v>679650</v>
      </c>
      <c r="G81" s="85">
        <f>+G82</f>
        <v>550000</v>
      </c>
      <c r="H81" s="85">
        <f t="shared" ref="H81:I81" si="20">+H82</f>
        <v>550000</v>
      </c>
      <c r="I81" s="85">
        <f t="shared" si="20"/>
        <v>80000</v>
      </c>
    </row>
    <row r="82" spans="1:9">
      <c r="A82" s="54" t="s">
        <v>12</v>
      </c>
      <c r="B82" s="55" t="s">
        <v>12</v>
      </c>
      <c r="C82" s="55" t="s">
        <v>18</v>
      </c>
      <c r="D82" s="55" t="s">
        <v>17</v>
      </c>
      <c r="E82" s="121"/>
      <c r="F82" s="86">
        <v>679650</v>
      </c>
      <c r="G82" s="86">
        <v>550000</v>
      </c>
      <c r="H82" s="86">
        <v>550000</v>
      </c>
      <c r="I82" s="86">
        <v>80000</v>
      </c>
    </row>
    <row r="83" spans="1:9" ht="15" customHeight="1">
      <c r="A83" s="53" t="s">
        <v>12</v>
      </c>
      <c r="B83" s="52" t="s">
        <v>72</v>
      </c>
      <c r="C83" s="52" t="s">
        <v>12</v>
      </c>
      <c r="D83" s="52" t="s">
        <v>153</v>
      </c>
      <c r="E83" s="112">
        <v>19348473.109999999</v>
      </c>
      <c r="F83" s="85">
        <f>+F84+F85+F86+F87+F89+F90+F91+F92+F88</f>
        <v>23186582</v>
      </c>
      <c r="G83" s="85">
        <f>+G84+G85+G86+G87+G89+G90+G91+G92+G88</f>
        <v>45441729</v>
      </c>
      <c r="H83" s="85">
        <f t="shared" ref="H83:I83" si="21">+H84+H85+H86+H87+H89+H90+H91+H92+H88</f>
        <v>18757635</v>
      </c>
      <c r="I83" s="85">
        <f t="shared" si="21"/>
        <v>17386610</v>
      </c>
    </row>
    <row r="84" spans="1:9">
      <c r="A84" s="54" t="s">
        <v>12</v>
      </c>
      <c r="B84" s="55" t="s">
        <v>12</v>
      </c>
      <c r="C84" s="55" t="s">
        <v>15</v>
      </c>
      <c r="D84" s="55" t="s">
        <v>14</v>
      </c>
      <c r="E84" s="121"/>
      <c r="F84" s="86">
        <v>1681237</v>
      </c>
      <c r="G84" s="86">
        <v>18781388</v>
      </c>
      <c r="H84" s="86">
        <v>9740810</v>
      </c>
      <c r="I84" s="86">
        <v>9740810</v>
      </c>
    </row>
    <row r="85" spans="1:9">
      <c r="A85" s="54" t="s">
        <v>12</v>
      </c>
      <c r="B85" s="55" t="s">
        <v>12</v>
      </c>
      <c r="C85" s="55" t="s">
        <v>18</v>
      </c>
      <c r="D85" s="55" t="s">
        <v>17</v>
      </c>
      <c r="E85" s="121"/>
      <c r="F85" s="86">
        <v>13858845</v>
      </c>
      <c r="G85" s="86">
        <v>5705150</v>
      </c>
      <c r="H85" s="86">
        <v>8185150</v>
      </c>
      <c r="I85" s="86">
        <v>7185150</v>
      </c>
    </row>
    <row r="86" spans="1:9">
      <c r="A86" s="54" t="s">
        <v>12</v>
      </c>
      <c r="B86" s="55" t="s">
        <v>12</v>
      </c>
      <c r="C86" s="55" t="s">
        <v>25</v>
      </c>
      <c r="D86" s="55" t="s">
        <v>26</v>
      </c>
      <c r="E86" s="121"/>
      <c r="F86" s="86">
        <v>33000</v>
      </c>
      <c r="G86" s="86">
        <v>0</v>
      </c>
      <c r="H86" s="86">
        <v>0</v>
      </c>
      <c r="I86" s="86">
        <v>0</v>
      </c>
    </row>
    <row r="87" spans="1:9">
      <c r="A87" s="54" t="s">
        <v>12</v>
      </c>
      <c r="B87" s="55" t="s">
        <v>12</v>
      </c>
      <c r="C87" s="55" t="s">
        <v>27</v>
      </c>
      <c r="D87" s="55" t="s">
        <v>28</v>
      </c>
      <c r="E87" s="121"/>
      <c r="F87" s="86">
        <v>6700</v>
      </c>
      <c r="G87" s="86">
        <v>0</v>
      </c>
      <c r="H87" s="86">
        <v>0</v>
      </c>
      <c r="I87" s="86">
        <v>0</v>
      </c>
    </row>
    <row r="88" spans="1:9">
      <c r="A88" s="54"/>
      <c r="B88" s="55"/>
      <c r="C88" s="124">
        <v>56</v>
      </c>
      <c r="D88" s="55" t="s">
        <v>162</v>
      </c>
      <c r="E88" s="121"/>
      <c r="F88" s="86">
        <v>0</v>
      </c>
      <c r="G88" s="86">
        <v>176970</v>
      </c>
      <c r="H88" s="86">
        <v>711875</v>
      </c>
      <c r="I88" s="86">
        <v>340850</v>
      </c>
    </row>
    <row r="89" spans="1:9">
      <c r="A89" s="54" t="s">
        <v>12</v>
      </c>
      <c r="B89" s="55" t="s">
        <v>12</v>
      </c>
      <c r="C89" s="55" t="s">
        <v>29</v>
      </c>
      <c r="D89" s="55" t="s">
        <v>30</v>
      </c>
      <c r="E89" s="121"/>
      <c r="F89" s="86">
        <v>7250000</v>
      </c>
      <c r="G89" s="86">
        <v>20408421</v>
      </c>
      <c r="H89" s="86">
        <v>0</v>
      </c>
      <c r="I89" s="86">
        <v>0</v>
      </c>
    </row>
    <row r="90" spans="1:9">
      <c r="A90" s="54" t="s">
        <v>12</v>
      </c>
      <c r="B90" s="55" t="s">
        <v>12</v>
      </c>
      <c r="C90" s="55" t="s">
        <v>33</v>
      </c>
      <c r="D90" s="55" t="s">
        <v>32</v>
      </c>
      <c r="E90" s="121"/>
      <c r="F90" s="86">
        <v>345000</v>
      </c>
      <c r="G90" s="86">
        <v>358000</v>
      </c>
      <c r="H90" s="86">
        <v>108000</v>
      </c>
      <c r="I90" s="86">
        <v>108000</v>
      </c>
    </row>
    <row r="91" spans="1:9" ht="15.75" customHeight="1">
      <c r="A91" s="54" t="s">
        <v>12</v>
      </c>
      <c r="B91" s="55" t="s">
        <v>12</v>
      </c>
      <c r="C91" s="55" t="s">
        <v>36</v>
      </c>
      <c r="D91" s="55" t="s">
        <v>35</v>
      </c>
      <c r="E91" s="121"/>
      <c r="F91" s="86">
        <v>11800</v>
      </c>
      <c r="G91" s="86">
        <v>11800</v>
      </c>
      <c r="H91" s="86">
        <v>11800</v>
      </c>
      <c r="I91" s="86">
        <v>11800</v>
      </c>
    </row>
    <row r="92" spans="1:9">
      <c r="A92" s="54" t="s">
        <v>12</v>
      </c>
      <c r="B92" s="55" t="s">
        <v>12</v>
      </c>
      <c r="C92" s="55" t="s">
        <v>55</v>
      </c>
      <c r="D92" s="55" t="s">
        <v>56</v>
      </c>
      <c r="E92" s="121"/>
      <c r="F92" s="86">
        <v>0</v>
      </c>
      <c r="G92" s="86">
        <v>0</v>
      </c>
      <c r="H92" s="86">
        <v>0</v>
      </c>
      <c r="I92" s="86">
        <v>0</v>
      </c>
    </row>
    <row r="93" spans="1:9" ht="15.75" customHeight="1">
      <c r="A93" s="53" t="s">
        <v>12</v>
      </c>
      <c r="B93" s="52" t="s">
        <v>74</v>
      </c>
      <c r="C93" s="52" t="s">
        <v>12</v>
      </c>
      <c r="D93" s="52" t="s">
        <v>154</v>
      </c>
      <c r="E93" s="112">
        <v>60651315.350000001</v>
      </c>
      <c r="F93" s="85">
        <f>+F94+F95+F96+F97+F98</f>
        <v>47199855</v>
      </c>
      <c r="G93" s="85">
        <f>+G94+G95+G96+G97+G98</f>
        <v>67569047</v>
      </c>
      <c r="H93" s="85">
        <f t="shared" ref="H93" si="22">+H94+H95+H96+H97+H98</f>
        <v>4546545</v>
      </c>
      <c r="I93" s="85">
        <f>+I94+I95+I96+I97+I98</f>
        <v>5046545</v>
      </c>
    </row>
    <row r="94" spans="1:9">
      <c r="A94" s="54" t="s">
        <v>12</v>
      </c>
      <c r="B94" s="55" t="s">
        <v>12</v>
      </c>
      <c r="C94" s="55" t="s">
        <v>15</v>
      </c>
      <c r="D94" s="55" t="s">
        <v>14</v>
      </c>
      <c r="E94" s="121"/>
      <c r="F94" s="86">
        <v>3019015</v>
      </c>
      <c r="G94" s="86">
        <v>19153307</v>
      </c>
      <c r="H94" s="86">
        <v>2000000</v>
      </c>
      <c r="I94" s="86">
        <v>2000000</v>
      </c>
    </row>
    <row r="95" spans="1:9">
      <c r="A95" s="54" t="s">
        <v>12</v>
      </c>
      <c r="B95" s="55" t="s">
        <v>12</v>
      </c>
      <c r="C95" s="55" t="s">
        <v>18</v>
      </c>
      <c r="D95" s="55" t="s">
        <v>17</v>
      </c>
      <c r="E95" s="121"/>
      <c r="F95" s="86">
        <v>826545</v>
      </c>
      <c r="G95" s="86">
        <v>4426545</v>
      </c>
      <c r="H95" s="86">
        <v>2526545</v>
      </c>
      <c r="I95" s="86">
        <v>3026545</v>
      </c>
    </row>
    <row r="96" spans="1:9">
      <c r="A96" s="54" t="s">
        <v>12</v>
      </c>
      <c r="B96" s="55" t="s">
        <v>12</v>
      </c>
      <c r="C96" s="55" t="s">
        <v>27</v>
      </c>
      <c r="D96" s="55" t="s">
        <v>28</v>
      </c>
      <c r="E96" s="121"/>
      <c r="F96" s="86">
        <v>0</v>
      </c>
      <c r="G96" s="86">
        <v>0</v>
      </c>
      <c r="H96" s="86">
        <v>0</v>
      </c>
      <c r="I96" s="86">
        <v>0</v>
      </c>
    </row>
    <row r="97" spans="1:9">
      <c r="A97" s="54" t="s">
        <v>12</v>
      </c>
      <c r="B97" s="55" t="s">
        <v>12</v>
      </c>
      <c r="C97" s="55" t="s">
        <v>33</v>
      </c>
      <c r="D97" s="55" t="s">
        <v>32</v>
      </c>
      <c r="E97" s="121"/>
      <c r="F97" s="86">
        <v>26545</v>
      </c>
      <c r="G97" s="86">
        <v>20000</v>
      </c>
      <c r="H97" s="86">
        <v>20000</v>
      </c>
      <c r="I97" s="86">
        <v>20000</v>
      </c>
    </row>
    <row r="98" spans="1:9">
      <c r="A98" s="54" t="s">
        <v>12</v>
      </c>
      <c r="B98" s="55" t="s">
        <v>12</v>
      </c>
      <c r="C98" s="55" t="s">
        <v>55</v>
      </c>
      <c r="D98" s="55" t="s">
        <v>56</v>
      </c>
      <c r="E98" s="121"/>
      <c r="F98" s="86">
        <v>43327750</v>
      </c>
      <c r="G98" s="86">
        <v>43969195</v>
      </c>
      <c r="H98" s="86">
        <v>0</v>
      </c>
      <c r="I98" s="86">
        <v>0</v>
      </c>
    </row>
    <row r="99" spans="1:9">
      <c r="A99" s="154" t="s">
        <v>78</v>
      </c>
      <c r="B99" s="154"/>
      <c r="C99" s="154"/>
      <c r="D99" s="154"/>
      <c r="E99" s="111">
        <f>+E50+E80</f>
        <v>637622947.06000006</v>
      </c>
      <c r="F99" s="42">
        <f>+F50+F80</f>
        <v>664278201</v>
      </c>
      <c r="G99" s="42">
        <f>+G50+G80</f>
        <v>721832718</v>
      </c>
      <c r="H99" s="42">
        <f>+H50+H80</f>
        <v>658937557</v>
      </c>
      <c r="I99" s="42">
        <f>+I50+I80</f>
        <v>688874075</v>
      </c>
    </row>
    <row r="101" spans="1:9">
      <c r="A101" s="153" t="s">
        <v>121</v>
      </c>
      <c r="B101" s="153"/>
      <c r="C101" s="153"/>
      <c r="D101" s="153"/>
      <c r="E101" s="102">
        <f>SUM(E102:E108)</f>
        <v>9469460.7899999991</v>
      </c>
      <c r="F101" s="102">
        <f>SUM(F102:F108)</f>
        <v>3912230</v>
      </c>
      <c r="G101" s="26">
        <f>SUM(G102:G108)</f>
        <v>2733443</v>
      </c>
      <c r="H101" s="26">
        <f>SUM(H102:H108)</f>
        <v>1641416</v>
      </c>
      <c r="I101" s="26">
        <f>SUM(I102:I108)</f>
        <v>1899929</v>
      </c>
    </row>
    <row r="102" spans="1:9">
      <c r="A102" s="62"/>
      <c r="B102" s="62"/>
      <c r="C102" s="64">
        <v>931</v>
      </c>
      <c r="D102" s="28" t="s">
        <v>122</v>
      </c>
      <c r="E102" s="109">
        <v>6834893.2800000003</v>
      </c>
      <c r="F102" s="67">
        <v>1595388</v>
      </c>
      <c r="G102" s="66">
        <v>1137093</v>
      </c>
      <c r="H102" s="66">
        <v>202298</v>
      </c>
      <c r="I102" s="66">
        <v>541003</v>
      </c>
    </row>
    <row r="103" spans="1:9">
      <c r="A103" s="62"/>
      <c r="B103" s="62"/>
      <c r="C103" s="64">
        <v>943</v>
      </c>
      <c r="D103" s="28" t="s">
        <v>123</v>
      </c>
      <c r="E103" s="109">
        <v>1226484.7</v>
      </c>
      <c r="F103" s="67">
        <v>1244040</v>
      </c>
      <c r="G103" s="67">
        <v>1244040</v>
      </c>
      <c r="H103" s="67">
        <v>1244040</v>
      </c>
      <c r="I103" s="67">
        <v>1244040</v>
      </c>
    </row>
    <row r="104" spans="1:9">
      <c r="A104" s="62"/>
      <c r="B104" s="62"/>
      <c r="C104" s="64">
        <v>951</v>
      </c>
      <c r="D104" s="28" t="s">
        <v>139</v>
      </c>
      <c r="E104" s="109">
        <v>221896.72</v>
      </c>
      <c r="F104" s="67">
        <v>97377</v>
      </c>
      <c r="G104" s="67">
        <v>30930</v>
      </c>
      <c r="H104" s="67">
        <v>71012</v>
      </c>
      <c r="I104" s="67">
        <v>77591</v>
      </c>
    </row>
    <row r="105" spans="1:9">
      <c r="A105" s="62"/>
      <c r="B105" s="62"/>
      <c r="C105" s="64">
        <v>952</v>
      </c>
      <c r="D105" s="28" t="s">
        <v>124</v>
      </c>
      <c r="E105" s="109">
        <v>395452.33</v>
      </c>
      <c r="F105" s="67"/>
      <c r="G105" s="66">
        <v>0</v>
      </c>
      <c r="H105" s="66">
        <v>0</v>
      </c>
      <c r="I105" s="66">
        <v>0</v>
      </c>
    </row>
    <row r="106" spans="1:9">
      <c r="A106" s="62"/>
      <c r="B106" s="62"/>
      <c r="C106" s="64">
        <v>956</v>
      </c>
      <c r="D106" s="28" t="s">
        <v>163</v>
      </c>
      <c r="E106" s="109"/>
      <c r="F106" s="67">
        <v>400000</v>
      </c>
      <c r="G106" s="66">
        <v>127755</v>
      </c>
      <c r="H106" s="66">
        <v>10241</v>
      </c>
      <c r="I106" s="66"/>
    </row>
    <row r="107" spans="1:9">
      <c r="A107" s="62"/>
      <c r="B107" s="62"/>
      <c r="C107" s="64">
        <v>961</v>
      </c>
      <c r="D107" s="28" t="s">
        <v>125</v>
      </c>
      <c r="E107" s="109">
        <v>786206.81</v>
      </c>
      <c r="F107" s="67">
        <v>542698</v>
      </c>
      <c r="G107" s="66">
        <v>169698</v>
      </c>
      <c r="H107" s="66">
        <v>96698</v>
      </c>
      <c r="I107" s="66">
        <v>23968</v>
      </c>
    </row>
    <row r="108" spans="1:9">
      <c r="A108" s="62"/>
      <c r="B108" s="62"/>
      <c r="C108" s="64">
        <v>971</v>
      </c>
      <c r="D108" s="28" t="s">
        <v>126</v>
      </c>
      <c r="E108" s="109">
        <v>4526.95</v>
      </c>
      <c r="F108" s="67">
        <v>32727</v>
      </c>
      <c r="G108" s="66">
        <v>23927</v>
      </c>
      <c r="H108" s="66">
        <v>17127</v>
      </c>
      <c r="I108" s="66">
        <v>13327</v>
      </c>
    </row>
  </sheetData>
  <mergeCells count="8">
    <mergeCell ref="A1:I1"/>
    <mergeCell ref="A44:D44"/>
    <mergeCell ref="A8:D8"/>
    <mergeCell ref="A101:D101"/>
    <mergeCell ref="A99:D99"/>
    <mergeCell ref="A46:I46"/>
    <mergeCell ref="A5:I5"/>
    <mergeCell ref="A2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J35"/>
  <sheetViews>
    <sheetView workbookViewId="0">
      <selection activeCell="A3" sqref="A3:G3"/>
    </sheetView>
  </sheetViews>
  <sheetFormatPr defaultRowHeight="15"/>
  <cols>
    <col min="1" max="1" width="10.7109375" customWidth="1"/>
    <col min="2" max="2" width="56.7109375" customWidth="1"/>
    <col min="3" max="7" width="18.7109375" customWidth="1"/>
    <col min="8" max="8" width="12.42578125" bestFit="1" customWidth="1"/>
  </cols>
  <sheetData>
    <row r="2" spans="1:36">
      <c r="A2" s="147" t="s">
        <v>39</v>
      </c>
      <c r="B2" s="147"/>
      <c r="C2" s="147"/>
      <c r="D2" s="147"/>
      <c r="E2" s="147"/>
      <c r="F2" s="147"/>
      <c r="G2" s="147"/>
    </row>
    <row r="3" spans="1:36">
      <c r="A3" s="147" t="s">
        <v>40</v>
      </c>
      <c r="B3" s="147"/>
      <c r="C3" s="147"/>
      <c r="D3" s="147"/>
      <c r="E3" s="147"/>
      <c r="F3" s="147"/>
      <c r="G3" s="147"/>
    </row>
    <row r="4" spans="1:36">
      <c r="A4" s="20"/>
      <c r="B4" s="20"/>
      <c r="C4" s="20"/>
      <c r="D4" s="20"/>
      <c r="E4" s="20"/>
      <c r="F4" s="20"/>
      <c r="G4" s="20"/>
    </row>
    <row r="5" spans="1:36" ht="18" customHeight="1">
      <c r="A5" s="91" t="s">
        <v>41</v>
      </c>
      <c r="B5" s="91" t="s">
        <v>42</v>
      </c>
      <c r="C5" s="91" t="s">
        <v>156</v>
      </c>
      <c r="D5" s="91" t="s">
        <v>157</v>
      </c>
      <c r="E5" s="91" t="s">
        <v>158</v>
      </c>
      <c r="F5" s="91" t="s">
        <v>132</v>
      </c>
      <c r="G5" s="91" t="s">
        <v>159</v>
      </c>
    </row>
    <row r="6" spans="1:36" s="6" customFormat="1">
      <c r="A6" s="155" t="s">
        <v>11</v>
      </c>
      <c r="B6" s="156"/>
      <c r="C6" s="106">
        <f>+C7+C10+C12+C14+C20+C22+C24</f>
        <v>637622947.06000006</v>
      </c>
      <c r="D6" s="1">
        <f>+D7+D10+D12+D14+D20+D22+D24</f>
        <v>664278201</v>
      </c>
      <c r="E6" s="1">
        <f>+E7+E10+E12+E14+E20+E22+E24</f>
        <v>721832718</v>
      </c>
      <c r="F6" s="1">
        <f>+F7+F10+F12+F14+F20+F22+F24</f>
        <v>658937557</v>
      </c>
      <c r="G6" s="1">
        <f>+G7+G10+G12+G14+G20+G22+G24</f>
        <v>688874075</v>
      </c>
      <c r="H6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6" s="6" customFormat="1">
      <c r="A7" s="3" t="s">
        <v>13</v>
      </c>
      <c r="B7" s="2" t="s">
        <v>14</v>
      </c>
      <c r="C7" s="106">
        <f>+C8+C9</f>
        <v>67455692.769999996</v>
      </c>
      <c r="D7" s="1">
        <f>+D8</f>
        <v>13029262</v>
      </c>
      <c r="E7" s="1">
        <f t="shared" ref="E7:G7" si="0">+E8</f>
        <v>41636606</v>
      </c>
      <c r="F7" s="1">
        <f t="shared" si="0"/>
        <v>15438562</v>
      </c>
      <c r="G7" s="1">
        <f t="shared" si="0"/>
        <v>15438562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>
      <c r="A8" s="7" t="s">
        <v>15</v>
      </c>
      <c r="B8" s="8" t="s">
        <v>14</v>
      </c>
      <c r="C8" s="107">
        <v>67455692.769999996</v>
      </c>
      <c r="D8" s="125">
        <v>13029262</v>
      </c>
      <c r="E8" s="9">
        <v>41636606</v>
      </c>
      <c r="F8" s="9">
        <v>15438562</v>
      </c>
      <c r="G8" s="9">
        <v>15438562</v>
      </c>
    </row>
    <row r="9" spans="1:36">
      <c r="A9" s="7" t="s">
        <v>137</v>
      </c>
      <c r="B9" s="72" t="s">
        <v>138</v>
      </c>
      <c r="C9" s="96">
        <v>0</v>
      </c>
      <c r="D9" s="9">
        <v>0</v>
      </c>
      <c r="E9" s="9">
        <v>0</v>
      </c>
      <c r="F9" s="9">
        <v>0</v>
      </c>
      <c r="G9" s="9">
        <v>0</v>
      </c>
    </row>
    <row r="10" spans="1:36" s="6" customFormat="1">
      <c r="A10" s="3" t="s">
        <v>16</v>
      </c>
      <c r="B10" s="2" t="s">
        <v>17</v>
      </c>
      <c r="C10" s="106">
        <f>+C11</f>
        <v>19722913.02</v>
      </c>
      <c r="D10" s="1">
        <f t="shared" ref="D10:G10" si="1">+D11</f>
        <v>20013505</v>
      </c>
      <c r="E10" s="1">
        <f t="shared" si="1"/>
        <v>15282795</v>
      </c>
      <c r="F10" s="1">
        <f t="shared" si="1"/>
        <v>15864795</v>
      </c>
      <c r="G10" s="1">
        <f t="shared" si="1"/>
        <v>14746795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>
      <c r="A11" s="7" t="s">
        <v>18</v>
      </c>
      <c r="B11" s="8" t="s">
        <v>17</v>
      </c>
      <c r="C11" s="107">
        <v>19722913.02</v>
      </c>
      <c r="D11" s="125">
        <v>20013505</v>
      </c>
      <c r="E11" s="9">
        <v>15282795</v>
      </c>
      <c r="F11" s="9">
        <v>15864795</v>
      </c>
      <c r="G11" s="9">
        <v>14746795</v>
      </c>
    </row>
    <row r="12" spans="1:36" s="6" customFormat="1">
      <c r="A12" s="3" t="s">
        <v>19</v>
      </c>
      <c r="B12" s="2" t="s">
        <v>20</v>
      </c>
      <c r="C12" s="106">
        <f>+C13</f>
        <v>503028589.79000002</v>
      </c>
      <c r="D12" s="1">
        <f t="shared" ref="D12:G12" si="2">+D13</f>
        <v>578852460</v>
      </c>
      <c r="E12" s="1">
        <f t="shared" si="2"/>
        <v>599317113</v>
      </c>
      <c r="F12" s="1">
        <f t="shared" si="2"/>
        <v>626085474</v>
      </c>
      <c r="G12" s="1">
        <f t="shared" si="2"/>
        <v>657796898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>
      <c r="A13" s="7" t="s">
        <v>21</v>
      </c>
      <c r="B13" s="8" t="s">
        <v>22</v>
      </c>
      <c r="C13" s="107">
        <v>503028589.79000002</v>
      </c>
      <c r="D13" s="125">
        <v>578852460</v>
      </c>
      <c r="E13" s="9">
        <v>599317113</v>
      </c>
      <c r="F13" s="9">
        <v>626085474</v>
      </c>
      <c r="G13" s="9">
        <v>657796898</v>
      </c>
    </row>
    <row r="14" spans="1:36" s="6" customFormat="1">
      <c r="A14" s="3" t="s">
        <v>23</v>
      </c>
      <c r="B14" s="2" t="s">
        <v>24</v>
      </c>
      <c r="C14" s="106">
        <f>SUM(C15:C19)</f>
        <v>14028170.189999999</v>
      </c>
      <c r="D14" s="106">
        <f t="shared" ref="D14:G14" si="3">SUM(D15:D19)</f>
        <v>8515212</v>
      </c>
      <c r="E14" s="106">
        <f t="shared" si="3"/>
        <v>21080219</v>
      </c>
      <c r="F14" s="106">
        <f t="shared" si="3"/>
        <v>1261926</v>
      </c>
      <c r="G14" s="106">
        <f t="shared" si="3"/>
        <v>605020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>
      <c r="A15" s="7" t="s">
        <v>25</v>
      </c>
      <c r="B15" s="8" t="s">
        <v>166</v>
      </c>
      <c r="C15" s="107">
        <v>173538.93</v>
      </c>
      <c r="D15" s="9">
        <v>487093</v>
      </c>
      <c r="E15" s="9"/>
      <c r="F15" s="9"/>
      <c r="G15" s="9"/>
    </row>
    <row r="16" spans="1:36">
      <c r="A16" s="7">
        <v>510</v>
      </c>
      <c r="B16" s="8" t="s">
        <v>166</v>
      </c>
      <c r="C16" s="107"/>
      <c r="D16" s="9"/>
      <c r="E16" s="9">
        <v>399553</v>
      </c>
      <c r="F16" s="9">
        <v>201103</v>
      </c>
      <c r="G16" s="9">
        <v>143421</v>
      </c>
    </row>
    <row r="17" spans="1:36">
      <c r="A17" s="7" t="s">
        <v>27</v>
      </c>
      <c r="B17" s="8" t="s">
        <v>28</v>
      </c>
      <c r="C17" s="107">
        <v>13854631.26</v>
      </c>
      <c r="D17" s="9">
        <v>778119</v>
      </c>
      <c r="E17" s="9">
        <v>0</v>
      </c>
      <c r="F17" s="9">
        <v>0</v>
      </c>
      <c r="G17" s="9">
        <v>0</v>
      </c>
    </row>
    <row r="18" spans="1:36">
      <c r="A18" s="7" t="s">
        <v>168</v>
      </c>
      <c r="B18" s="72" t="s">
        <v>160</v>
      </c>
      <c r="C18" s="107"/>
      <c r="D18" s="9">
        <v>0</v>
      </c>
      <c r="E18" s="9">
        <v>272245</v>
      </c>
      <c r="F18" s="9">
        <v>1060823</v>
      </c>
      <c r="G18" s="9">
        <v>461599</v>
      </c>
    </row>
    <row r="19" spans="1:36">
      <c r="A19" s="7" t="s">
        <v>87</v>
      </c>
      <c r="B19" s="8" t="s">
        <v>88</v>
      </c>
      <c r="C19" s="107">
        <v>0</v>
      </c>
      <c r="D19" s="9">
        <v>7250000</v>
      </c>
      <c r="E19" s="9">
        <v>20408421</v>
      </c>
      <c r="F19" s="9">
        <v>0</v>
      </c>
      <c r="G19" s="9">
        <v>0</v>
      </c>
      <c r="H19" s="134"/>
      <c r="I19" s="134"/>
      <c r="J19" s="134"/>
      <c r="K19" s="134"/>
      <c r="L19" s="134"/>
    </row>
    <row r="20" spans="1:36" s="6" customFormat="1">
      <c r="A20" s="3" t="s">
        <v>31</v>
      </c>
      <c r="B20" s="2" t="s">
        <v>32</v>
      </c>
      <c r="C20" s="106">
        <f>+C21</f>
        <v>1160217.6499999999</v>
      </c>
      <c r="D20" s="1">
        <f t="shared" ref="D20:G20" si="4">+D21</f>
        <v>516545</v>
      </c>
      <c r="E20" s="1">
        <f t="shared" si="4"/>
        <v>523000</v>
      </c>
      <c r="F20" s="1">
        <f t="shared" si="4"/>
        <v>273000</v>
      </c>
      <c r="G20" s="1">
        <f t="shared" si="4"/>
        <v>273000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>
      <c r="A21" s="7" t="s">
        <v>33</v>
      </c>
      <c r="B21" s="8" t="s">
        <v>32</v>
      </c>
      <c r="C21" s="107">
        <v>1160217.6499999999</v>
      </c>
      <c r="D21" s="9">
        <v>516545</v>
      </c>
      <c r="E21" s="9">
        <v>523000</v>
      </c>
      <c r="F21" s="9">
        <v>273000</v>
      </c>
      <c r="G21" s="9">
        <v>273000</v>
      </c>
    </row>
    <row r="22" spans="1:36" s="6" customFormat="1">
      <c r="A22" s="3" t="s">
        <v>34</v>
      </c>
      <c r="B22" s="2" t="s">
        <v>35</v>
      </c>
      <c r="C22" s="106">
        <f>+C23</f>
        <v>12295.51</v>
      </c>
      <c r="D22" s="1">
        <f t="shared" ref="D22:G22" si="5">+D23</f>
        <v>13800</v>
      </c>
      <c r="E22" s="1">
        <f t="shared" si="5"/>
        <v>13800</v>
      </c>
      <c r="F22" s="1">
        <f t="shared" si="5"/>
        <v>13800</v>
      </c>
      <c r="G22" s="1">
        <f t="shared" si="5"/>
        <v>13800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>
      <c r="A23" s="7" t="s">
        <v>36</v>
      </c>
      <c r="B23" s="8" t="s">
        <v>35</v>
      </c>
      <c r="C23" s="107">
        <v>12295.51</v>
      </c>
      <c r="D23" s="9">
        <v>13800</v>
      </c>
      <c r="E23" s="9">
        <v>13800</v>
      </c>
      <c r="F23" s="9">
        <v>13800</v>
      </c>
      <c r="G23" s="9">
        <v>13800</v>
      </c>
    </row>
    <row r="24" spans="1:36" s="6" customFormat="1">
      <c r="A24" s="3" t="s">
        <v>37</v>
      </c>
      <c r="B24" s="2" t="s">
        <v>38</v>
      </c>
      <c r="C24" s="106">
        <f>+C25</f>
        <v>32215068.129999999</v>
      </c>
      <c r="D24" s="1">
        <f t="shared" ref="D24:G24" si="6">+D25</f>
        <v>43337417</v>
      </c>
      <c r="E24" s="1">
        <f t="shared" si="6"/>
        <v>43979185</v>
      </c>
      <c r="F24" s="1">
        <f t="shared" si="6"/>
        <v>0</v>
      </c>
      <c r="G24" s="1">
        <f t="shared" si="6"/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>
      <c r="A25" s="7" t="s">
        <v>55</v>
      </c>
      <c r="B25" s="8" t="s">
        <v>169</v>
      </c>
      <c r="C25" s="107">
        <v>32215068.129999999</v>
      </c>
      <c r="D25" s="128">
        <v>43337417</v>
      </c>
      <c r="E25" s="9">
        <v>43979185</v>
      </c>
      <c r="F25" s="9">
        <v>0</v>
      </c>
      <c r="G25" s="9">
        <v>0</v>
      </c>
    </row>
    <row r="28" spans="1:36">
      <c r="C28" s="135"/>
      <c r="D28" s="18"/>
      <c r="E28" s="18"/>
      <c r="F28" s="18"/>
      <c r="G28" s="18"/>
    </row>
    <row r="30" spans="1:36">
      <c r="E30" s="18"/>
    </row>
    <row r="33" spans="5:5">
      <c r="E33" s="18"/>
    </row>
    <row r="35" spans="5:5">
      <c r="E35" s="18"/>
    </row>
  </sheetData>
  <mergeCells count="3">
    <mergeCell ref="A2:G2"/>
    <mergeCell ref="A3:G3"/>
    <mergeCell ref="A6:B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K19"/>
  <sheetViews>
    <sheetView workbookViewId="0">
      <selection activeCell="A5" sqref="A5:F5"/>
    </sheetView>
  </sheetViews>
  <sheetFormatPr defaultRowHeight="15"/>
  <cols>
    <col min="1" max="1" width="48.7109375" customWidth="1"/>
    <col min="2" max="6" width="18.7109375" customWidth="1"/>
    <col min="7" max="7" width="10" bestFit="1" customWidth="1"/>
    <col min="8" max="11" width="12.42578125" bestFit="1" customWidth="1"/>
  </cols>
  <sheetData>
    <row r="2" spans="1:11">
      <c r="A2" s="147" t="s">
        <v>39</v>
      </c>
      <c r="B2" s="147"/>
      <c r="C2" s="147"/>
      <c r="D2" s="147"/>
      <c r="E2" s="147"/>
      <c r="F2" s="147"/>
    </row>
    <row r="3" spans="1:11">
      <c r="A3" s="147" t="s">
        <v>43</v>
      </c>
      <c r="B3" s="147"/>
      <c r="C3" s="147"/>
      <c r="D3" s="147"/>
      <c r="E3" s="147"/>
      <c r="F3" s="147"/>
    </row>
    <row r="4" spans="1:11">
      <c r="A4" s="35"/>
      <c r="B4" s="35"/>
      <c r="C4" s="35"/>
      <c r="D4" s="35"/>
      <c r="E4" s="35"/>
      <c r="F4" s="35"/>
    </row>
    <row r="5" spans="1:11">
      <c r="A5" s="147" t="s">
        <v>44</v>
      </c>
      <c r="B5" s="147"/>
      <c r="C5" s="147"/>
      <c r="D5" s="147"/>
      <c r="E5" s="147"/>
      <c r="F5" s="147"/>
    </row>
    <row r="6" spans="1:11">
      <c r="A6" s="20"/>
      <c r="B6" s="20"/>
      <c r="C6" s="20"/>
      <c r="D6" s="20"/>
      <c r="E6" s="20"/>
      <c r="F6" s="20"/>
    </row>
    <row r="7" spans="1:11" ht="24" customHeight="1">
      <c r="A7" s="89" t="s">
        <v>45</v>
      </c>
      <c r="B7" s="90" t="s">
        <v>156</v>
      </c>
      <c r="C7" s="19" t="s">
        <v>157</v>
      </c>
      <c r="D7" s="91" t="s">
        <v>158</v>
      </c>
      <c r="E7" s="89" t="s">
        <v>132</v>
      </c>
      <c r="F7" s="89" t="s">
        <v>159</v>
      </c>
    </row>
    <row r="8" spans="1:11">
      <c r="A8" s="23" t="s">
        <v>11</v>
      </c>
      <c r="B8" s="101">
        <f>+B9</f>
        <v>637622947.05999994</v>
      </c>
      <c r="C8" s="24">
        <v>664278201</v>
      </c>
      <c r="D8" s="24">
        <v>721832718</v>
      </c>
      <c r="E8" s="24">
        <f t="shared" ref="E8:F8" si="0">+E9</f>
        <v>658937557</v>
      </c>
      <c r="F8" s="24">
        <f t="shared" si="0"/>
        <v>688874075</v>
      </c>
      <c r="H8" s="18"/>
      <c r="I8" s="18"/>
      <c r="J8" s="18"/>
      <c r="K8" s="18"/>
    </row>
    <row r="9" spans="1:11">
      <c r="A9" s="36" t="s">
        <v>46</v>
      </c>
      <c r="B9" s="104">
        <f>+B10</f>
        <v>637622947.05999994</v>
      </c>
      <c r="C9" s="24">
        <v>664278201</v>
      </c>
      <c r="D9" s="24">
        <v>721832718</v>
      </c>
      <c r="E9" s="84">
        <f t="shared" ref="E9:F9" si="1">+E10</f>
        <v>658937557</v>
      </c>
      <c r="F9" s="84">
        <f t="shared" si="1"/>
        <v>688874075</v>
      </c>
      <c r="H9" s="18"/>
      <c r="I9" s="18"/>
      <c r="J9" s="18"/>
      <c r="K9" s="18"/>
    </row>
    <row r="10" spans="1:11">
      <c r="A10" s="37" t="s">
        <v>47</v>
      </c>
      <c r="B10" s="105">
        <v>637622947.05999994</v>
      </c>
      <c r="C10" s="38">
        <v>664278201</v>
      </c>
      <c r="D10" s="38">
        <v>721832718</v>
      </c>
      <c r="E10" s="38">
        <v>658937557</v>
      </c>
      <c r="F10" s="38">
        <v>688874075</v>
      </c>
    </row>
    <row r="11" spans="1:11">
      <c r="A11" s="20"/>
      <c r="B11" s="20"/>
      <c r="C11" s="20"/>
      <c r="D11" s="20"/>
      <c r="E11" s="20"/>
      <c r="F11" s="20"/>
    </row>
    <row r="16" spans="1:11">
      <c r="H16" s="18"/>
    </row>
    <row r="17" spans="3:7">
      <c r="E17" s="18"/>
      <c r="F17" s="18"/>
      <c r="G17" s="18"/>
    </row>
    <row r="18" spans="3:7">
      <c r="D18" s="18"/>
      <c r="E18" s="18"/>
    </row>
    <row r="19" spans="3:7">
      <c r="C19" s="18"/>
    </row>
  </sheetData>
  <mergeCells count="3">
    <mergeCell ref="A2:F2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I8"/>
  <sheetViews>
    <sheetView topLeftCell="B1" workbookViewId="0">
      <selection activeCell="A3" sqref="A3:I3"/>
    </sheetView>
  </sheetViews>
  <sheetFormatPr defaultRowHeight="15"/>
  <cols>
    <col min="1" max="1" width="7.7109375" customWidth="1"/>
    <col min="2" max="2" width="7.7109375" bestFit="1" customWidth="1"/>
    <col min="3" max="3" width="5.7109375" customWidth="1"/>
    <col min="4" max="4" width="46" customWidth="1"/>
    <col min="5" max="9" width="18.7109375" customWidth="1"/>
  </cols>
  <sheetData>
    <row r="2" spans="1:9">
      <c r="A2" s="147" t="s">
        <v>39</v>
      </c>
      <c r="B2" s="147"/>
      <c r="C2" s="147"/>
      <c r="D2" s="147"/>
      <c r="E2" s="147"/>
      <c r="F2" s="147"/>
      <c r="G2" s="147"/>
      <c r="H2" s="147"/>
      <c r="I2" s="147"/>
    </row>
    <row r="3" spans="1:9">
      <c r="A3" s="147" t="s">
        <v>48</v>
      </c>
      <c r="B3" s="147"/>
      <c r="C3" s="147"/>
      <c r="D3" s="147"/>
      <c r="E3" s="147"/>
      <c r="F3" s="147"/>
      <c r="G3" s="147"/>
      <c r="H3" s="147"/>
      <c r="I3" s="147"/>
    </row>
    <row r="4" spans="1:9">
      <c r="A4" s="20"/>
      <c r="B4" s="20"/>
      <c r="C4" s="20"/>
      <c r="D4" s="20"/>
      <c r="E4" s="20"/>
      <c r="F4" s="20"/>
      <c r="G4" s="20"/>
      <c r="H4" s="20"/>
      <c r="I4" s="20"/>
    </row>
    <row r="5" spans="1:9" ht="28.5">
      <c r="A5" s="88" t="s">
        <v>49</v>
      </c>
      <c r="B5" s="88" t="s">
        <v>50</v>
      </c>
      <c r="C5" s="88" t="s">
        <v>41</v>
      </c>
      <c r="D5" s="88" t="s">
        <v>51</v>
      </c>
      <c r="E5" s="10" t="s">
        <v>156</v>
      </c>
      <c r="F5" s="19" t="s">
        <v>157</v>
      </c>
      <c r="G5" s="19" t="s">
        <v>158</v>
      </c>
      <c r="H5" s="19" t="s">
        <v>132</v>
      </c>
      <c r="I5" s="19" t="s">
        <v>159</v>
      </c>
    </row>
    <row r="6" spans="1:9">
      <c r="A6" s="21">
        <v>5</v>
      </c>
      <c r="B6" s="22"/>
      <c r="C6" s="32"/>
      <c r="D6" s="30" t="s">
        <v>52</v>
      </c>
      <c r="E6" s="101">
        <f>E7</f>
        <v>290207.03999999998</v>
      </c>
      <c r="F6" s="24">
        <f t="shared" ref="F6:I7" si="0">F7</f>
        <v>240000</v>
      </c>
      <c r="G6" s="24">
        <f>G7</f>
        <v>0</v>
      </c>
      <c r="H6" s="24">
        <f t="shared" si="0"/>
        <v>0</v>
      </c>
      <c r="I6" s="24">
        <f t="shared" si="0"/>
        <v>0</v>
      </c>
    </row>
    <row r="7" spans="1:9" ht="29.25">
      <c r="A7" s="25"/>
      <c r="B7" s="25">
        <v>54</v>
      </c>
      <c r="C7" s="33"/>
      <c r="D7" s="31" t="s">
        <v>53</v>
      </c>
      <c r="E7" s="102">
        <f>E8</f>
        <v>290207.03999999998</v>
      </c>
      <c r="F7" s="26">
        <f t="shared" si="0"/>
        <v>240000</v>
      </c>
      <c r="G7" s="26">
        <f t="shared" si="0"/>
        <v>0</v>
      </c>
      <c r="H7" s="26">
        <f t="shared" si="0"/>
        <v>0</v>
      </c>
      <c r="I7" s="26">
        <f t="shared" si="0"/>
        <v>0</v>
      </c>
    </row>
    <row r="8" spans="1:9">
      <c r="A8" s="27"/>
      <c r="B8" s="27"/>
      <c r="C8" s="34">
        <v>31</v>
      </c>
      <c r="D8" s="28" t="s">
        <v>17</v>
      </c>
      <c r="E8" s="103">
        <v>290207.03999999998</v>
      </c>
      <c r="F8" s="29">
        <v>240000</v>
      </c>
      <c r="G8" s="29">
        <v>0</v>
      </c>
      <c r="H8" s="29">
        <v>0</v>
      </c>
      <c r="I8" s="29">
        <v>0</v>
      </c>
    </row>
  </sheetData>
  <mergeCells count="2">
    <mergeCell ref="A2:I2"/>
    <mergeCell ref="A3:I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136"/>
  <sheetViews>
    <sheetView zoomScaleNormal="100" workbookViewId="0">
      <selection sqref="A1:G1"/>
    </sheetView>
  </sheetViews>
  <sheetFormatPr defaultRowHeight="15"/>
  <cols>
    <col min="1" max="1" width="18.5703125" bestFit="1" customWidth="1"/>
    <col min="2" max="2" width="68.85546875" customWidth="1"/>
    <col min="3" max="3" width="18.7109375" customWidth="1"/>
    <col min="4" max="4" width="18.7109375" style="82" customWidth="1"/>
    <col min="5" max="7" width="18.7109375" customWidth="1"/>
    <col min="8" max="8" width="11.28515625" customWidth="1"/>
    <col min="9" max="12" width="11.140625" bestFit="1" customWidth="1"/>
    <col min="13" max="13" width="16.140625" bestFit="1" customWidth="1"/>
    <col min="14" max="15" width="10.140625" bestFit="1" customWidth="1"/>
  </cols>
  <sheetData>
    <row r="1" spans="1:17" ht="15.75">
      <c r="A1" s="157" t="s">
        <v>79</v>
      </c>
      <c r="B1" s="157"/>
      <c r="C1" s="157"/>
      <c r="D1" s="157"/>
      <c r="E1" s="157"/>
      <c r="F1" s="157"/>
      <c r="G1" s="157"/>
    </row>
    <row r="3" spans="1:17" ht="28.5">
      <c r="A3" s="10" t="s">
        <v>80</v>
      </c>
      <c r="B3" s="10" t="s">
        <v>51</v>
      </c>
      <c r="C3" s="10" t="s">
        <v>156</v>
      </c>
      <c r="D3" s="19" t="s">
        <v>157</v>
      </c>
      <c r="E3" s="19" t="s">
        <v>158</v>
      </c>
      <c r="F3" s="19" t="s">
        <v>132</v>
      </c>
      <c r="G3" s="19" t="s">
        <v>159</v>
      </c>
      <c r="H3" s="18"/>
      <c r="I3" s="18"/>
      <c r="J3" s="18"/>
      <c r="K3" s="18"/>
      <c r="L3" s="18"/>
    </row>
    <row r="4" spans="1:17">
      <c r="A4" s="15" t="s">
        <v>81</v>
      </c>
      <c r="B4" s="16" t="s">
        <v>82</v>
      </c>
      <c r="C4" s="133">
        <f>+C5+C49</f>
        <v>637913154.10000014</v>
      </c>
      <c r="D4" s="17">
        <f>+D5+D49</f>
        <v>664518201</v>
      </c>
      <c r="E4" s="17">
        <f>+E5+E49</f>
        <v>721832718</v>
      </c>
      <c r="F4" s="17">
        <f>+F5+F49</f>
        <v>658937557</v>
      </c>
      <c r="G4" s="17">
        <f>+G5+G49</f>
        <v>688874075</v>
      </c>
      <c r="I4" s="18"/>
      <c r="J4" s="18"/>
      <c r="K4" s="18"/>
      <c r="L4" s="18"/>
      <c r="M4" s="18"/>
    </row>
    <row r="5" spans="1:17">
      <c r="A5" s="69" t="s">
        <v>83</v>
      </c>
      <c r="B5" s="70" t="s">
        <v>84</v>
      </c>
      <c r="C5" s="94">
        <f>+C13+C45+C6+C34</f>
        <v>80101407.560000002</v>
      </c>
      <c r="D5" s="45">
        <f t="shared" ref="D5:G5" si="0">+D13+D45+D6+D34</f>
        <v>70985104</v>
      </c>
      <c r="E5" s="45">
        <f>+E13+E45+E6+E34</f>
        <v>113628200</v>
      </c>
      <c r="F5" s="45">
        <f t="shared" si="0"/>
        <v>24161128</v>
      </c>
      <c r="G5" s="45">
        <f t="shared" si="0"/>
        <v>22591904</v>
      </c>
      <c r="H5" s="18"/>
      <c r="I5" s="18"/>
      <c r="J5" s="18"/>
      <c r="K5" s="18"/>
      <c r="L5" s="18"/>
    </row>
    <row r="6" spans="1:17">
      <c r="A6" s="78" t="s">
        <v>164</v>
      </c>
      <c r="B6" s="81" t="str">
        <f>'[2]2025-2028'!$B$485</f>
        <v>PROGRAM PREKOGRANIČNE SURADNJE - LIFEGATE</v>
      </c>
      <c r="C6" s="95"/>
      <c r="D6" s="80"/>
      <c r="E6" s="80">
        <f>+E7</f>
        <v>272245</v>
      </c>
      <c r="F6" s="80">
        <f t="shared" ref="F6:G6" si="1">+F7</f>
        <v>1060823</v>
      </c>
      <c r="G6" s="80">
        <f t="shared" si="1"/>
        <v>461599</v>
      </c>
      <c r="H6" s="18"/>
      <c r="I6" s="18"/>
      <c r="J6" s="18"/>
      <c r="K6" s="18"/>
      <c r="L6" s="18"/>
    </row>
    <row r="7" spans="1:17">
      <c r="A7" s="71">
        <v>563</v>
      </c>
      <c r="B7" s="72" t="s">
        <v>160</v>
      </c>
      <c r="C7" s="96"/>
      <c r="D7" s="73"/>
      <c r="E7" s="73">
        <f>+E8+E11</f>
        <v>272245</v>
      </c>
      <c r="F7" s="73">
        <f>+F8+F11</f>
        <v>1060823</v>
      </c>
      <c r="G7" s="73">
        <f>+G8+G11</f>
        <v>461599</v>
      </c>
      <c r="H7" s="18"/>
      <c r="I7" s="18"/>
      <c r="J7" s="18"/>
      <c r="K7" s="18"/>
      <c r="L7" s="18"/>
    </row>
    <row r="8" spans="1:17">
      <c r="A8" s="14" t="s">
        <v>16</v>
      </c>
      <c r="B8" s="12" t="s">
        <v>59</v>
      </c>
      <c r="C8" s="97"/>
      <c r="D8" s="13"/>
      <c r="E8" s="13">
        <f>+E9+E10</f>
        <v>95275</v>
      </c>
      <c r="F8" s="13">
        <f t="shared" ref="F8:G8" si="2">+F9+F10</f>
        <v>348948</v>
      </c>
      <c r="G8" s="13">
        <f t="shared" si="2"/>
        <v>120749</v>
      </c>
      <c r="H8" s="18"/>
      <c r="I8" s="18"/>
      <c r="J8" s="18"/>
      <c r="K8" s="18"/>
      <c r="L8" s="18"/>
    </row>
    <row r="9" spans="1:17">
      <c r="A9" s="76" t="s">
        <v>18</v>
      </c>
      <c r="B9" s="12" t="s">
        <v>60</v>
      </c>
      <c r="C9" s="97"/>
      <c r="D9" s="13"/>
      <c r="E9" s="13">
        <v>43213</v>
      </c>
      <c r="F9" s="13">
        <v>168384</v>
      </c>
      <c r="G9" s="13">
        <v>73269</v>
      </c>
      <c r="H9" s="18"/>
      <c r="I9" s="18"/>
      <c r="J9" s="18"/>
      <c r="K9" s="18"/>
      <c r="L9" s="18"/>
    </row>
    <row r="10" spans="1:17">
      <c r="A10" s="76" t="s">
        <v>61</v>
      </c>
      <c r="B10" s="12" t="s">
        <v>62</v>
      </c>
      <c r="C10" s="97"/>
      <c r="D10" s="13"/>
      <c r="E10" s="75">
        <v>52062</v>
      </c>
      <c r="F10" s="75">
        <v>180564</v>
      </c>
      <c r="G10" s="75">
        <v>47480</v>
      </c>
      <c r="H10" s="18"/>
      <c r="I10" s="18"/>
      <c r="J10" s="18"/>
      <c r="K10" s="18"/>
      <c r="L10" s="18"/>
    </row>
    <row r="11" spans="1:17">
      <c r="A11" s="14" t="s">
        <v>19</v>
      </c>
      <c r="B11" s="12" t="s">
        <v>69</v>
      </c>
      <c r="C11" s="97"/>
      <c r="D11" s="13"/>
      <c r="E11" s="13">
        <f t="shared" ref="E11:G11" si="3">+E12</f>
        <v>176970</v>
      </c>
      <c r="F11" s="13">
        <f t="shared" si="3"/>
        <v>711875</v>
      </c>
      <c r="G11" s="13">
        <f t="shared" si="3"/>
        <v>340850</v>
      </c>
      <c r="H11" s="18"/>
      <c r="I11" s="18"/>
      <c r="J11" s="18"/>
      <c r="K11" s="18"/>
      <c r="L11" s="18"/>
    </row>
    <row r="12" spans="1:17">
      <c r="A12" s="76" t="s">
        <v>72</v>
      </c>
      <c r="B12" s="12" t="s">
        <v>73</v>
      </c>
      <c r="C12" s="98"/>
      <c r="D12" s="75"/>
      <c r="E12" s="75">
        <v>176970</v>
      </c>
      <c r="F12" s="75">
        <v>711875</v>
      </c>
      <c r="G12" s="75">
        <v>340850</v>
      </c>
      <c r="H12" s="18"/>
      <c r="I12" s="18"/>
      <c r="J12" s="18"/>
      <c r="K12" s="18"/>
      <c r="L12" s="18"/>
    </row>
    <row r="13" spans="1:17" ht="28.5">
      <c r="A13" s="78" t="s">
        <v>85</v>
      </c>
      <c r="B13" s="81" t="s">
        <v>86</v>
      </c>
      <c r="C13" s="95">
        <f>C14+C18+C23+C27+C31</f>
        <v>21907568.290000003</v>
      </c>
      <c r="D13" s="80">
        <f>+D14+D18+D23+D27+D31</f>
        <v>18941393</v>
      </c>
      <c r="E13" s="80">
        <f>+E14+E18+E23+E27+E31</f>
        <v>34810883</v>
      </c>
      <c r="F13" s="80">
        <f t="shared" ref="F13:G13" si="4">+F14+F18+F23+F27+F31</f>
        <v>23100305</v>
      </c>
      <c r="G13" s="80">
        <f t="shared" si="4"/>
        <v>22130305</v>
      </c>
      <c r="H13" s="18"/>
      <c r="I13" s="18"/>
      <c r="J13" s="18"/>
      <c r="K13" s="18"/>
    </row>
    <row r="14" spans="1:17">
      <c r="A14" s="71" t="s">
        <v>15</v>
      </c>
      <c r="B14" s="72" t="s">
        <v>14</v>
      </c>
      <c r="C14" s="96">
        <f>C15</f>
        <v>5258098.8100000005</v>
      </c>
      <c r="D14" s="73">
        <v>3223958</v>
      </c>
      <c r="E14" s="73">
        <f t="shared" ref="E14:G14" si="5">+E15</f>
        <v>23771388</v>
      </c>
      <c r="F14" s="73">
        <f t="shared" si="5"/>
        <v>11730810</v>
      </c>
      <c r="G14" s="73">
        <f t="shared" si="5"/>
        <v>11730810</v>
      </c>
      <c r="P14" s="18"/>
      <c r="Q14" s="18"/>
    </row>
    <row r="15" spans="1:17">
      <c r="A15" s="11" t="s">
        <v>19</v>
      </c>
      <c r="B15" s="12" t="s">
        <v>69</v>
      </c>
      <c r="C15" s="97">
        <f>C16+C17</f>
        <v>5258098.8100000005</v>
      </c>
      <c r="D15" s="13">
        <v>3223958</v>
      </c>
      <c r="E15" s="13">
        <f t="shared" ref="E15:G15" si="6">+E16+E17</f>
        <v>23771388</v>
      </c>
      <c r="F15" s="13">
        <f t="shared" si="6"/>
        <v>11730810</v>
      </c>
      <c r="G15" s="13">
        <f t="shared" si="6"/>
        <v>11730810</v>
      </c>
      <c r="H15" s="18"/>
      <c r="I15" s="18"/>
      <c r="J15" s="18"/>
      <c r="K15" s="18"/>
      <c r="P15" s="18"/>
      <c r="Q15" s="18"/>
    </row>
    <row r="16" spans="1:17">
      <c r="A16" s="74" t="s">
        <v>72</v>
      </c>
      <c r="B16" s="12" t="s">
        <v>73</v>
      </c>
      <c r="C16" s="97">
        <v>5235934.41</v>
      </c>
      <c r="D16" s="75">
        <v>1661237</v>
      </c>
      <c r="E16" s="75">
        <v>18771388</v>
      </c>
      <c r="F16" s="75">
        <v>9730810</v>
      </c>
      <c r="G16" s="75">
        <v>9730810</v>
      </c>
      <c r="H16" s="18"/>
      <c r="I16" s="18"/>
      <c r="J16" s="18"/>
      <c r="K16" s="18"/>
      <c r="P16" s="18"/>
      <c r="Q16" s="18"/>
    </row>
    <row r="17" spans="1:17">
      <c r="A17" s="74">
        <v>45</v>
      </c>
      <c r="B17" s="12" t="s">
        <v>136</v>
      </c>
      <c r="C17" s="98">
        <v>22164.400000000001</v>
      </c>
      <c r="D17" s="75">
        <v>1562721</v>
      </c>
      <c r="E17" s="75">
        <v>5000000</v>
      </c>
      <c r="F17" s="75">
        <v>2000000</v>
      </c>
      <c r="G17" s="75">
        <v>2000000</v>
      </c>
      <c r="H17" s="18"/>
      <c r="I17" s="18"/>
      <c r="J17" s="18"/>
      <c r="K17" s="18"/>
      <c r="P17" s="18"/>
      <c r="Q17" s="18"/>
    </row>
    <row r="18" spans="1:17">
      <c r="A18" s="71" t="s">
        <v>18</v>
      </c>
      <c r="B18" s="72" t="s">
        <v>17</v>
      </c>
      <c r="C18" s="96">
        <f>C19</f>
        <v>15214683.24</v>
      </c>
      <c r="D18" s="73">
        <v>15327390</v>
      </c>
      <c r="E18" s="73">
        <f t="shared" ref="E18:G18" si="7">+E19</f>
        <v>10649695</v>
      </c>
      <c r="F18" s="73">
        <f t="shared" si="7"/>
        <v>11229695</v>
      </c>
      <c r="G18" s="73">
        <f t="shared" si="7"/>
        <v>10259695</v>
      </c>
      <c r="P18" s="18"/>
      <c r="Q18" s="18"/>
    </row>
    <row r="19" spans="1:17">
      <c r="A19" s="11" t="s">
        <v>19</v>
      </c>
      <c r="B19" s="12" t="s">
        <v>69</v>
      </c>
      <c r="C19" s="97">
        <f>C20+C21+C22</f>
        <v>15214683.24</v>
      </c>
      <c r="D19" s="13">
        <v>15327390</v>
      </c>
      <c r="E19" s="13">
        <f>+E20+E21+E22</f>
        <v>10649695</v>
      </c>
      <c r="F19" s="13">
        <f t="shared" ref="F19:G19" si="8">+F20+F21+F22</f>
        <v>11229695</v>
      </c>
      <c r="G19" s="13">
        <f t="shared" si="8"/>
        <v>10259695</v>
      </c>
      <c r="P19" s="18"/>
      <c r="Q19" s="18"/>
    </row>
    <row r="20" spans="1:17">
      <c r="A20" s="74" t="s">
        <v>70</v>
      </c>
      <c r="B20" s="12" t="s">
        <v>71</v>
      </c>
      <c r="C20" s="98">
        <v>74427.56</v>
      </c>
      <c r="D20" s="75">
        <v>679650</v>
      </c>
      <c r="E20" s="75">
        <v>550000</v>
      </c>
      <c r="F20" s="75">
        <v>550000</v>
      </c>
      <c r="G20" s="75">
        <v>80000</v>
      </c>
      <c r="I20" s="18"/>
      <c r="P20" s="18"/>
      <c r="Q20" s="18"/>
    </row>
    <row r="21" spans="1:17">
      <c r="A21" s="74" t="s">
        <v>72</v>
      </c>
      <c r="B21" s="12" t="s">
        <v>73</v>
      </c>
      <c r="C21" s="98">
        <v>13018373.77</v>
      </c>
      <c r="D21" s="75">
        <v>13821195</v>
      </c>
      <c r="E21" s="75">
        <v>5673150</v>
      </c>
      <c r="F21" s="75">
        <v>8153150</v>
      </c>
      <c r="G21" s="75">
        <v>7153150</v>
      </c>
      <c r="H21" s="18"/>
      <c r="I21" s="18"/>
      <c r="J21" s="18"/>
      <c r="K21" s="18"/>
      <c r="P21" s="18"/>
      <c r="Q21" s="18"/>
    </row>
    <row r="22" spans="1:17">
      <c r="A22" s="74" t="s">
        <v>74</v>
      </c>
      <c r="B22" s="12" t="s">
        <v>75</v>
      </c>
      <c r="C22" s="98">
        <v>2121881.91</v>
      </c>
      <c r="D22" s="75">
        <v>826545</v>
      </c>
      <c r="E22" s="75">
        <v>4426545</v>
      </c>
      <c r="F22" s="75">
        <v>2526545</v>
      </c>
      <c r="G22" s="75">
        <v>3026545</v>
      </c>
      <c r="P22" s="18"/>
      <c r="Q22" s="18"/>
    </row>
    <row r="23" spans="1:17">
      <c r="A23" s="71" t="s">
        <v>27</v>
      </c>
      <c r="B23" s="72" t="s">
        <v>28</v>
      </c>
      <c r="C23" s="96">
        <f>C24</f>
        <v>394877.78</v>
      </c>
      <c r="D23" s="73">
        <v>6700</v>
      </c>
      <c r="E23" s="73"/>
      <c r="F23" s="73"/>
      <c r="G23" s="73"/>
      <c r="H23" s="18"/>
      <c r="I23" s="18"/>
      <c r="J23" s="18"/>
      <c r="K23" s="18"/>
      <c r="P23" s="18"/>
      <c r="Q23" s="18"/>
    </row>
    <row r="24" spans="1:17">
      <c r="A24" s="11" t="s">
        <v>19</v>
      </c>
      <c r="B24" s="12" t="s">
        <v>69</v>
      </c>
      <c r="C24" s="97">
        <f>C25+C26</f>
        <v>394877.78</v>
      </c>
      <c r="D24" s="13">
        <v>6700</v>
      </c>
      <c r="E24" s="13"/>
      <c r="F24" s="13"/>
      <c r="G24" s="13"/>
      <c r="P24" s="18"/>
      <c r="Q24" s="18"/>
    </row>
    <row r="25" spans="1:17">
      <c r="A25" s="74" t="s">
        <v>72</v>
      </c>
      <c r="B25" s="12" t="s">
        <v>73</v>
      </c>
      <c r="C25" s="98"/>
      <c r="D25" s="75">
        <v>6700</v>
      </c>
      <c r="E25" s="75"/>
      <c r="F25" s="75"/>
      <c r="G25" s="75"/>
      <c r="H25" s="18"/>
      <c r="K25" s="18"/>
      <c r="P25" s="18"/>
      <c r="Q25" s="18"/>
    </row>
    <row r="26" spans="1:17">
      <c r="A26" s="74" t="s">
        <v>74</v>
      </c>
      <c r="B26" s="12" t="s">
        <v>75</v>
      </c>
      <c r="C26" s="98">
        <v>394877.78</v>
      </c>
      <c r="D26" s="75"/>
      <c r="E26" s="75"/>
      <c r="F26" s="75"/>
      <c r="G26" s="75"/>
      <c r="P26" s="18"/>
      <c r="Q26" s="18"/>
    </row>
    <row r="27" spans="1:17">
      <c r="A27" s="71" t="s">
        <v>33</v>
      </c>
      <c r="B27" s="72" t="s">
        <v>32</v>
      </c>
      <c r="C27" s="96">
        <f>C28</f>
        <v>1027612.95</v>
      </c>
      <c r="D27" s="73">
        <v>371545</v>
      </c>
      <c r="E27" s="73">
        <f t="shared" ref="E27:G27" si="9">+E28</f>
        <v>378000</v>
      </c>
      <c r="F27" s="73">
        <f t="shared" si="9"/>
        <v>128000</v>
      </c>
      <c r="G27" s="73">
        <f t="shared" si="9"/>
        <v>128000</v>
      </c>
      <c r="P27" s="18"/>
      <c r="Q27" s="18"/>
    </row>
    <row r="28" spans="1:17">
      <c r="A28" s="14" t="s">
        <v>19</v>
      </c>
      <c r="B28" s="12" t="s">
        <v>69</v>
      </c>
      <c r="C28" s="97">
        <f>C29+C30</f>
        <v>1027612.95</v>
      </c>
      <c r="D28" s="13">
        <v>371545</v>
      </c>
      <c r="E28" s="13">
        <f t="shared" ref="E28:G28" si="10">+E29+E30</f>
        <v>378000</v>
      </c>
      <c r="F28" s="13">
        <f t="shared" si="10"/>
        <v>128000</v>
      </c>
      <c r="G28" s="13">
        <f t="shared" si="10"/>
        <v>128000</v>
      </c>
      <c r="P28" s="18"/>
      <c r="Q28" s="18"/>
    </row>
    <row r="29" spans="1:17">
      <c r="A29" s="76" t="s">
        <v>72</v>
      </c>
      <c r="B29" s="12" t="s">
        <v>73</v>
      </c>
      <c r="C29" s="98">
        <v>1025725.99</v>
      </c>
      <c r="D29" s="75">
        <v>345000</v>
      </c>
      <c r="E29" s="75">
        <v>358000</v>
      </c>
      <c r="F29" s="75">
        <v>108000</v>
      </c>
      <c r="G29" s="75">
        <v>108000</v>
      </c>
      <c r="P29" s="18"/>
      <c r="Q29" s="18"/>
    </row>
    <row r="30" spans="1:17">
      <c r="A30" s="76" t="s">
        <v>74</v>
      </c>
      <c r="B30" s="12" t="s">
        <v>75</v>
      </c>
      <c r="C30" s="98">
        <v>1886.96</v>
      </c>
      <c r="D30" s="75">
        <v>26545</v>
      </c>
      <c r="E30" s="75">
        <v>20000</v>
      </c>
      <c r="F30" s="75">
        <v>20000</v>
      </c>
      <c r="G30" s="75">
        <v>20000</v>
      </c>
      <c r="P30" s="18"/>
      <c r="Q30" s="18"/>
    </row>
    <row r="31" spans="1:17">
      <c r="A31" s="71" t="s">
        <v>36</v>
      </c>
      <c r="B31" s="72" t="s">
        <v>35</v>
      </c>
      <c r="C31" s="96">
        <f>C32</f>
        <v>12295.51</v>
      </c>
      <c r="D31" s="73">
        <v>11800</v>
      </c>
      <c r="E31" s="73">
        <f t="shared" ref="E31:G31" si="11">+E32</f>
        <v>11800</v>
      </c>
      <c r="F31" s="73">
        <f t="shared" si="11"/>
        <v>11800</v>
      </c>
      <c r="G31" s="73">
        <f t="shared" si="11"/>
        <v>11800</v>
      </c>
      <c r="P31" s="18"/>
      <c r="Q31" s="18"/>
    </row>
    <row r="32" spans="1:17">
      <c r="A32" s="14" t="s">
        <v>19</v>
      </c>
      <c r="B32" s="12" t="s">
        <v>69</v>
      </c>
      <c r="C32" s="97">
        <f>C33</f>
        <v>12295.51</v>
      </c>
      <c r="D32" s="13">
        <v>11800</v>
      </c>
      <c r="E32" s="13">
        <f t="shared" ref="E32:G32" si="12">+E33</f>
        <v>11800</v>
      </c>
      <c r="F32" s="13">
        <f t="shared" si="12"/>
        <v>11800</v>
      </c>
      <c r="G32" s="13">
        <f t="shared" si="12"/>
        <v>11800</v>
      </c>
      <c r="P32" s="18"/>
      <c r="Q32" s="18"/>
    </row>
    <row r="33" spans="1:17">
      <c r="A33" s="76" t="s">
        <v>72</v>
      </c>
      <c r="B33" s="12" t="s">
        <v>73</v>
      </c>
      <c r="C33" s="97">
        <v>12295.51</v>
      </c>
      <c r="D33" s="13">
        <v>11800</v>
      </c>
      <c r="E33" s="75">
        <v>11800</v>
      </c>
      <c r="F33" s="75">
        <v>11800</v>
      </c>
      <c r="G33" s="75">
        <v>11800</v>
      </c>
      <c r="P33" s="18"/>
      <c r="Q33" s="18"/>
    </row>
    <row r="34" spans="1:17">
      <c r="A34" s="78" t="s">
        <v>89</v>
      </c>
      <c r="B34" s="79" t="s">
        <v>90</v>
      </c>
      <c r="C34" s="95">
        <v>58193839.269999996</v>
      </c>
      <c r="D34" s="80">
        <v>44793711</v>
      </c>
      <c r="E34" s="80">
        <v>58136651</v>
      </c>
      <c r="F34" s="80">
        <v>0</v>
      </c>
      <c r="G34" s="80">
        <v>0</v>
      </c>
      <c r="P34" s="18"/>
      <c r="Q34" s="18"/>
    </row>
    <row r="35" spans="1:17">
      <c r="A35" s="71" t="s">
        <v>15</v>
      </c>
      <c r="B35" s="72" t="s">
        <v>14</v>
      </c>
      <c r="C35" s="96">
        <v>25978771.140000001</v>
      </c>
      <c r="D35" s="73">
        <v>1456294</v>
      </c>
      <c r="E35" s="73">
        <v>14157466</v>
      </c>
      <c r="F35" s="73">
        <v>0</v>
      </c>
      <c r="G35" s="73">
        <v>0</v>
      </c>
      <c r="P35" s="18"/>
      <c r="Q35" s="18"/>
    </row>
    <row r="36" spans="1:17">
      <c r="A36" s="14" t="s">
        <v>16</v>
      </c>
      <c r="B36" s="12" t="s">
        <v>59</v>
      </c>
      <c r="C36" s="97">
        <v>23447.72</v>
      </c>
      <c r="D36" s="13">
        <v>0</v>
      </c>
      <c r="E36" s="13">
        <v>4159</v>
      </c>
      <c r="F36" s="13">
        <v>0</v>
      </c>
      <c r="G36" s="13">
        <v>0</v>
      </c>
      <c r="P36" s="18"/>
      <c r="Q36" s="18"/>
    </row>
    <row r="37" spans="1:17">
      <c r="A37" s="76" t="s">
        <v>61</v>
      </c>
      <c r="B37" s="12" t="s">
        <v>62</v>
      </c>
      <c r="C37" s="97">
        <v>23447.72</v>
      </c>
      <c r="D37" s="13">
        <v>0</v>
      </c>
      <c r="E37" s="75">
        <v>4159</v>
      </c>
      <c r="F37" s="75">
        <v>0</v>
      </c>
      <c r="G37" s="75">
        <v>0</v>
      </c>
      <c r="P37" s="18"/>
      <c r="Q37" s="18"/>
    </row>
    <row r="38" spans="1:17">
      <c r="A38" s="14" t="s">
        <v>19</v>
      </c>
      <c r="B38" s="12" t="s">
        <v>69</v>
      </c>
      <c r="C38" s="97">
        <v>25955323.420000002</v>
      </c>
      <c r="D38" s="13">
        <v>1456294</v>
      </c>
      <c r="E38" s="13">
        <v>14153307</v>
      </c>
      <c r="F38" s="73">
        <v>0</v>
      </c>
      <c r="G38" s="73">
        <v>0</v>
      </c>
      <c r="P38" s="18"/>
      <c r="Q38" s="18"/>
    </row>
    <row r="39" spans="1:17">
      <c r="A39" s="76" t="s">
        <v>74</v>
      </c>
      <c r="B39" s="12" t="s">
        <v>75</v>
      </c>
      <c r="C39" s="97">
        <v>25955323.420000002</v>
      </c>
      <c r="D39" s="13">
        <v>1456294</v>
      </c>
      <c r="E39" s="13">
        <v>14153307</v>
      </c>
      <c r="F39" s="13">
        <v>0</v>
      </c>
      <c r="G39" s="75">
        <v>0</v>
      </c>
      <c r="P39" s="18"/>
      <c r="Q39" s="18"/>
    </row>
    <row r="40" spans="1:17">
      <c r="A40" s="77" t="s">
        <v>55</v>
      </c>
      <c r="B40" s="72" t="s">
        <v>56</v>
      </c>
      <c r="C40" s="99">
        <v>32215068.129999999</v>
      </c>
      <c r="D40" s="73">
        <v>43337417</v>
      </c>
      <c r="E40" s="73">
        <v>43979185</v>
      </c>
      <c r="F40" s="73">
        <v>0</v>
      </c>
      <c r="G40" s="73">
        <v>0</v>
      </c>
      <c r="P40" s="18"/>
      <c r="Q40" s="18"/>
    </row>
    <row r="41" spans="1:17">
      <c r="A41" s="14" t="s">
        <v>16</v>
      </c>
      <c r="B41" s="12" t="s">
        <v>59</v>
      </c>
      <c r="C41" s="100">
        <v>59887.25</v>
      </c>
      <c r="D41" s="75">
        <v>9667</v>
      </c>
      <c r="E41" s="75">
        <v>9990</v>
      </c>
      <c r="F41" s="75">
        <v>0</v>
      </c>
      <c r="G41" s="75">
        <v>0</v>
      </c>
      <c r="P41" s="18"/>
      <c r="Q41" s="18"/>
    </row>
    <row r="42" spans="1:17">
      <c r="A42" s="76" t="s">
        <v>61</v>
      </c>
      <c r="B42" s="12" t="s">
        <v>62</v>
      </c>
      <c r="C42" s="100">
        <v>59887.25</v>
      </c>
      <c r="D42" s="75">
        <v>9667</v>
      </c>
      <c r="E42" s="75">
        <v>9990</v>
      </c>
      <c r="F42" s="75">
        <v>0</v>
      </c>
      <c r="G42" s="75">
        <v>0</v>
      </c>
      <c r="P42" s="18"/>
      <c r="Q42" s="18"/>
    </row>
    <row r="43" spans="1:17">
      <c r="A43" s="14" t="s">
        <v>19</v>
      </c>
      <c r="B43" s="12" t="s">
        <v>69</v>
      </c>
      <c r="C43" s="100">
        <v>32155180.879999999</v>
      </c>
      <c r="D43" s="13">
        <v>43327750</v>
      </c>
      <c r="E43" s="13">
        <v>43969195</v>
      </c>
      <c r="F43" s="13">
        <v>0</v>
      </c>
      <c r="G43" s="13">
        <v>0</v>
      </c>
      <c r="P43" s="18"/>
      <c r="Q43" s="18"/>
    </row>
    <row r="44" spans="1:17">
      <c r="A44" s="76" t="s">
        <v>74</v>
      </c>
      <c r="B44" s="12" t="s">
        <v>75</v>
      </c>
      <c r="C44" s="97">
        <v>32155180.879999999</v>
      </c>
      <c r="D44" s="13">
        <v>43327750</v>
      </c>
      <c r="E44" s="13">
        <v>43969195</v>
      </c>
      <c r="F44" s="13">
        <v>0</v>
      </c>
      <c r="G44" s="75">
        <v>0</v>
      </c>
      <c r="P44" s="18"/>
      <c r="Q44" s="18"/>
    </row>
    <row r="45" spans="1:17" ht="21" customHeight="1">
      <c r="A45" s="78" t="s">
        <v>140</v>
      </c>
      <c r="B45" s="79" t="s">
        <v>141</v>
      </c>
      <c r="C45" s="95"/>
      <c r="D45" s="80">
        <f>+D46</f>
        <v>7250000</v>
      </c>
      <c r="E45" s="80">
        <f t="shared" ref="E45:G45" si="13">+E46</f>
        <v>20408421</v>
      </c>
      <c r="F45" s="80">
        <f t="shared" si="13"/>
        <v>0</v>
      </c>
      <c r="G45" s="80">
        <f t="shared" si="13"/>
        <v>0</v>
      </c>
      <c r="H45" s="136"/>
      <c r="I45" s="136"/>
      <c r="J45" s="136"/>
      <c r="K45" s="136"/>
      <c r="L45" s="136"/>
      <c r="M45" s="134"/>
      <c r="P45" s="18"/>
      <c r="Q45" s="18"/>
    </row>
    <row r="46" spans="1:17">
      <c r="A46" s="77" t="s">
        <v>87</v>
      </c>
      <c r="B46" s="72" t="s">
        <v>88</v>
      </c>
      <c r="C46" s="98"/>
      <c r="D46" s="73">
        <v>7250000</v>
      </c>
      <c r="E46" s="73">
        <f t="shared" ref="E46:F47" si="14">+E47</f>
        <v>20408421</v>
      </c>
      <c r="F46" s="73">
        <f t="shared" si="14"/>
        <v>0</v>
      </c>
      <c r="G46" s="73">
        <v>0</v>
      </c>
      <c r="H46" s="134"/>
      <c r="I46" s="134"/>
      <c r="J46" s="134"/>
      <c r="K46" s="134"/>
      <c r="L46" s="134"/>
      <c r="M46" s="134"/>
      <c r="P46" s="18"/>
      <c r="Q46" s="18"/>
    </row>
    <row r="47" spans="1:17">
      <c r="A47" s="14" t="s">
        <v>19</v>
      </c>
      <c r="B47" s="12" t="s">
        <v>69</v>
      </c>
      <c r="C47" s="98"/>
      <c r="D47" s="13">
        <v>7250000</v>
      </c>
      <c r="E47" s="13">
        <f t="shared" si="14"/>
        <v>20408421</v>
      </c>
      <c r="F47" s="13">
        <f t="shared" si="14"/>
        <v>0</v>
      </c>
      <c r="G47" s="13">
        <v>0</v>
      </c>
      <c r="P47" s="18"/>
      <c r="Q47" s="18"/>
    </row>
    <row r="48" spans="1:17">
      <c r="A48" s="76" t="s">
        <v>72</v>
      </c>
      <c r="B48" s="12" t="s">
        <v>73</v>
      </c>
      <c r="C48" s="98"/>
      <c r="D48" s="13">
        <v>7250000</v>
      </c>
      <c r="E48" s="75">
        <v>20408421</v>
      </c>
      <c r="F48" s="75">
        <v>0</v>
      </c>
      <c r="G48" s="75">
        <v>0</v>
      </c>
      <c r="P48" s="18"/>
      <c r="Q48" s="18"/>
    </row>
    <row r="49" spans="1:7">
      <c r="A49" s="69" t="s">
        <v>91</v>
      </c>
      <c r="B49" s="70" t="s">
        <v>92</v>
      </c>
      <c r="C49" s="94">
        <f>+C50+C88+C92+C103+C110+C98+C115+C132</f>
        <v>557811746.5400002</v>
      </c>
      <c r="D49" s="45">
        <f>+D50+D88+D92+D103+D110+D98+D115+D132</f>
        <v>593533097</v>
      </c>
      <c r="E49" s="45">
        <f>+E50+E88+E92+E103+E110+E98+E115+E132</f>
        <v>608204518</v>
      </c>
      <c r="F49" s="45">
        <f>+F50+F88+F92+F103+F110+F98+F115+F132</f>
        <v>634776429</v>
      </c>
      <c r="G49" s="45">
        <f>+G50+G88+G92+G103+G110+G98+G115+G132</f>
        <v>666282171</v>
      </c>
    </row>
    <row r="50" spans="1:7" ht="21" customHeight="1">
      <c r="A50" s="78" t="s">
        <v>93</v>
      </c>
      <c r="B50" s="79" t="s">
        <v>94</v>
      </c>
      <c r="C50" s="95">
        <f>C51+C55+C66+C73+C77+C81+C85</f>
        <v>557384750.72000015</v>
      </c>
      <c r="D50" s="80">
        <f>+D51+D55+D66+D73+D77+D81+D85</f>
        <v>591976814</v>
      </c>
      <c r="E50" s="80">
        <f>+E51+E55+E66+E73+E77+E81+E85</f>
        <v>606802594</v>
      </c>
      <c r="F50" s="80">
        <f t="shared" ref="F50:G50" si="15">+F51+F55+F66+F73+F77+F81+F85</f>
        <v>633572955</v>
      </c>
      <c r="G50" s="80">
        <f t="shared" si="15"/>
        <v>665136379</v>
      </c>
    </row>
    <row r="51" spans="1:7">
      <c r="A51" s="71" t="s">
        <v>15</v>
      </c>
      <c r="B51" s="72" t="s">
        <v>14</v>
      </c>
      <c r="C51" s="96">
        <f>C52</f>
        <v>35939088.609999999</v>
      </c>
      <c r="D51" s="73">
        <v>7346639</v>
      </c>
      <c r="E51" s="73">
        <f>+E52</f>
        <v>2705381</v>
      </c>
      <c r="F51" s="73">
        <f t="shared" ref="F51:G51" si="16">+F52</f>
        <v>2705381</v>
      </c>
      <c r="G51" s="73">
        <f t="shared" si="16"/>
        <v>2705381</v>
      </c>
    </row>
    <row r="52" spans="1:7">
      <c r="A52" s="14" t="s">
        <v>16</v>
      </c>
      <c r="B52" s="12" t="s">
        <v>59</v>
      </c>
      <c r="C52" s="97">
        <f>C53+C54</f>
        <v>35939088.609999999</v>
      </c>
      <c r="D52" s="13">
        <v>7346639</v>
      </c>
      <c r="E52" s="13">
        <f>+E53+E54</f>
        <v>2705381</v>
      </c>
      <c r="F52" s="13">
        <f t="shared" ref="F52:G52" si="17">+F53+F54</f>
        <v>2705381</v>
      </c>
      <c r="G52" s="13">
        <f t="shared" si="17"/>
        <v>2705381</v>
      </c>
    </row>
    <row r="53" spans="1:7">
      <c r="A53" s="76" t="s">
        <v>18</v>
      </c>
      <c r="B53" s="12" t="s">
        <v>60</v>
      </c>
      <c r="C53" s="98">
        <v>3683.07</v>
      </c>
      <c r="D53" s="75"/>
      <c r="E53" s="75">
        <v>0</v>
      </c>
      <c r="F53" s="75">
        <v>0</v>
      </c>
      <c r="G53" s="75">
        <v>0</v>
      </c>
    </row>
    <row r="54" spans="1:7">
      <c r="A54" s="76">
        <v>32</v>
      </c>
      <c r="B54" s="12" t="s">
        <v>62</v>
      </c>
      <c r="C54" s="98">
        <v>35935405.539999999</v>
      </c>
      <c r="D54" s="75">
        <v>7346639</v>
      </c>
      <c r="E54" s="13">
        <v>2705381</v>
      </c>
      <c r="F54" s="13">
        <v>2705381</v>
      </c>
      <c r="G54" s="13">
        <v>2705381</v>
      </c>
    </row>
    <row r="55" spans="1:7">
      <c r="A55" s="71" t="s">
        <v>18</v>
      </c>
      <c r="B55" s="72" t="s">
        <v>17</v>
      </c>
      <c r="C55" s="96">
        <f>C56+C62+C64</f>
        <v>4798436.82</v>
      </c>
      <c r="D55" s="73">
        <v>4926115</v>
      </c>
      <c r="E55" s="73">
        <f t="shared" ref="E55:F55" si="18">+E56+E62+E64</f>
        <v>4633100</v>
      </c>
      <c r="F55" s="73">
        <f t="shared" si="18"/>
        <v>4635100</v>
      </c>
      <c r="G55" s="73">
        <f>+G56+G62+G64</f>
        <v>4487100</v>
      </c>
    </row>
    <row r="56" spans="1:7">
      <c r="A56" s="14" t="s">
        <v>16</v>
      </c>
      <c r="B56" s="12" t="s">
        <v>59</v>
      </c>
      <c r="C56" s="97">
        <f>C57+C58+C59+C60+C61</f>
        <v>4488378.4800000004</v>
      </c>
      <c r="D56" s="13">
        <v>4648465</v>
      </c>
      <c r="E56" s="13">
        <f t="shared" ref="E56:G56" si="19">+E57+E58+E59+E60+E61</f>
        <v>4601100</v>
      </c>
      <c r="F56" s="13">
        <f t="shared" si="19"/>
        <v>4603100</v>
      </c>
      <c r="G56" s="13">
        <f t="shared" si="19"/>
        <v>4455100</v>
      </c>
    </row>
    <row r="57" spans="1:7">
      <c r="A57" s="76" t="s">
        <v>18</v>
      </c>
      <c r="B57" s="12" t="s">
        <v>60</v>
      </c>
      <c r="C57" s="97">
        <v>2845900.52</v>
      </c>
      <c r="D57" s="75">
        <v>2806400</v>
      </c>
      <c r="E57" s="75">
        <v>2643000</v>
      </c>
      <c r="F57" s="75">
        <v>2643000</v>
      </c>
      <c r="G57" s="75">
        <v>2643000</v>
      </c>
    </row>
    <row r="58" spans="1:7">
      <c r="A58" s="76">
        <v>32</v>
      </c>
      <c r="B58" s="12" t="s">
        <v>62</v>
      </c>
      <c r="C58" s="97">
        <v>1261634.6499999999</v>
      </c>
      <c r="D58" s="75">
        <v>1312265</v>
      </c>
      <c r="E58" s="75">
        <v>1261300</v>
      </c>
      <c r="F58" s="75">
        <v>1263300</v>
      </c>
      <c r="G58" s="75">
        <v>1265300</v>
      </c>
    </row>
    <row r="59" spans="1:7">
      <c r="A59" s="76" t="s">
        <v>63</v>
      </c>
      <c r="B59" s="12" t="s">
        <v>64</v>
      </c>
      <c r="C59" s="97">
        <v>143068.54999999999</v>
      </c>
      <c r="D59" s="75">
        <v>69800</v>
      </c>
      <c r="E59" s="75">
        <v>76800</v>
      </c>
      <c r="F59" s="75">
        <v>76800</v>
      </c>
      <c r="G59" s="75">
        <v>76800</v>
      </c>
    </row>
    <row r="60" spans="1:7">
      <c r="A60" s="76" t="s">
        <v>65</v>
      </c>
      <c r="B60" s="12" t="s">
        <v>66</v>
      </c>
      <c r="C60" s="97">
        <v>31112.65</v>
      </c>
      <c r="D60" s="75">
        <v>350000</v>
      </c>
      <c r="E60" s="75">
        <v>450000</v>
      </c>
      <c r="F60" s="75">
        <v>450000</v>
      </c>
      <c r="G60" s="75">
        <v>300000</v>
      </c>
    </row>
    <row r="61" spans="1:7">
      <c r="A61" s="76" t="s">
        <v>67</v>
      </c>
      <c r="B61" s="12" t="s">
        <v>68</v>
      </c>
      <c r="C61" s="97">
        <v>206662.11</v>
      </c>
      <c r="D61" s="75">
        <v>110000</v>
      </c>
      <c r="E61" s="75">
        <v>170000</v>
      </c>
      <c r="F61" s="75">
        <v>170000</v>
      </c>
      <c r="G61" s="75">
        <v>170000</v>
      </c>
    </row>
    <row r="62" spans="1:7">
      <c r="A62" s="14" t="s">
        <v>19</v>
      </c>
      <c r="B62" s="12" t="s">
        <v>69</v>
      </c>
      <c r="C62" s="97">
        <f>C63</f>
        <v>19851.3</v>
      </c>
      <c r="D62" s="13">
        <v>37650</v>
      </c>
      <c r="E62" s="75">
        <f>+E63</f>
        <v>32000</v>
      </c>
      <c r="F62" s="75">
        <f t="shared" ref="F62:G62" si="20">+F63</f>
        <v>32000</v>
      </c>
      <c r="G62" s="75">
        <f t="shared" si="20"/>
        <v>32000</v>
      </c>
    </row>
    <row r="63" spans="1:7">
      <c r="A63" s="76" t="s">
        <v>72</v>
      </c>
      <c r="B63" s="12" t="s">
        <v>73</v>
      </c>
      <c r="C63" s="98">
        <v>19851.3</v>
      </c>
      <c r="D63" s="75">
        <v>37650</v>
      </c>
      <c r="E63" s="75">
        <v>32000</v>
      </c>
      <c r="F63" s="75">
        <v>32000</v>
      </c>
      <c r="G63" s="75">
        <v>32000</v>
      </c>
    </row>
    <row r="64" spans="1:7">
      <c r="A64" s="14" t="s">
        <v>23</v>
      </c>
      <c r="B64" s="12" t="s">
        <v>52</v>
      </c>
      <c r="C64" s="97">
        <f>C65</f>
        <v>290207.03999999998</v>
      </c>
      <c r="D64" s="13">
        <v>240000</v>
      </c>
      <c r="E64" s="13"/>
      <c r="F64" s="13"/>
      <c r="G64" s="13"/>
    </row>
    <row r="65" spans="1:7">
      <c r="A65" s="76" t="s">
        <v>95</v>
      </c>
      <c r="B65" s="12" t="s">
        <v>53</v>
      </c>
      <c r="C65" s="97">
        <v>290207.03999999998</v>
      </c>
      <c r="D65" s="13">
        <v>240000</v>
      </c>
      <c r="E65" s="75"/>
      <c r="F65" s="75"/>
      <c r="G65" s="75"/>
    </row>
    <row r="66" spans="1:7">
      <c r="A66" s="71" t="s">
        <v>21</v>
      </c>
      <c r="B66" s="72" t="s">
        <v>22</v>
      </c>
      <c r="C66" s="96">
        <f>C67</f>
        <v>503028589.79000002</v>
      </c>
      <c r="D66" s="73">
        <v>578852460</v>
      </c>
      <c r="E66" s="73">
        <f t="shared" ref="E66:G66" si="21">+E67</f>
        <v>599317113</v>
      </c>
      <c r="F66" s="73">
        <f t="shared" si="21"/>
        <v>626085474</v>
      </c>
      <c r="G66" s="73">
        <f t="shared" si="21"/>
        <v>657796898</v>
      </c>
    </row>
    <row r="67" spans="1:7">
      <c r="A67" s="14" t="s">
        <v>16</v>
      </c>
      <c r="B67" s="12" t="s">
        <v>59</v>
      </c>
      <c r="C67" s="97">
        <f>C68+C69+C70+C71+C72</f>
        <v>503028589.79000002</v>
      </c>
      <c r="D67" s="13">
        <v>578852460</v>
      </c>
      <c r="E67" s="13">
        <f t="shared" ref="E67:G67" si="22">+E68+E69+E70+E71+E72</f>
        <v>599317113</v>
      </c>
      <c r="F67" s="13">
        <f t="shared" si="22"/>
        <v>626085474</v>
      </c>
      <c r="G67" s="13">
        <f t="shared" si="22"/>
        <v>657796898</v>
      </c>
    </row>
    <row r="68" spans="1:7">
      <c r="A68" s="76" t="s">
        <v>18</v>
      </c>
      <c r="B68" s="12" t="s">
        <v>60</v>
      </c>
      <c r="C68" s="98">
        <v>220574750.43000001</v>
      </c>
      <c r="D68" s="75">
        <v>245853000</v>
      </c>
      <c r="E68" s="75">
        <v>247755000</v>
      </c>
      <c r="F68" s="75">
        <v>247745000</v>
      </c>
      <c r="G68" s="75">
        <v>247745000</v>
      </c>
    </row>
    <row r="69" spans="1:7">
      <c r="A69" s="76" t="s">
        <v>61</v>
      </c>
      <c r="B69" s="12" t="s">
        <v>62</v>
      </c>
      <c r="C69" s="98">
        <v>281743598.29000002</v>
      </c>
      <c r="D69" s="75">
        <v>324038460</v>
      </c>
      <c r="E69" s="75">
        <v>347746113</v>
      </c>
      <c r="F69" s="75">
        <v>377784474</v>
      </c>
      <c r="G69" s="75">
        <v>409495898</v>
      </c>
    </row>
    <row r="70" spans="1:7">
      <c r="A70" s="76" t="s">
        <v>63</v>
      </c>
      <c r="B70" s="12" t="s">
        <v>64</v>
      </c>
      <c r="C70" s="98">
        <v>661049.39</v>
      </c>
      <c r="D70" s="75">
        <v>8901000</v>
      </c>
      <c r="E70" s="75">
        <v>3761000</v>
      </c>
      <c r="F70" s="75">
        <v>501000</v>
      </c>
      <c r="G70" s="75">
        <v>501000</v>
      </c>
    </row>
    <row r="71" spans="1:7">
      <c r="A71" s="76" t="s">
        <v>65</v>
      </c>
      <c r="B71" s="12" t="s">
        <v>66</v>
      </c>
      <c r="C71" s="98">
        <v>49191.68</v>
      </c>
      <c r="D71" s="75">
        <v>55000</v>
      </c>
      <c r="E71" s="75">
        <v>50000</v>
      </c>
      <c r="F71" s="75">
        <v>50000</v>
      </c>
      <c r="G71" s="75">
        <v>50000</v>
      </c>
    </row>
    <row r="72" spans="1:7">
      <c r="A72" s="76" t="s">
        <v>67</v>
      </c>
      <c r="B72" s="12" t="s">
        <v>68</v>
      </c>
      <c r="C72" s="98"/>
      <c r="D72" s="75">
        <v>5000</v>
      </c>
      <c r="E72" s="75">
        <v>5000</v>
      </c>
      <c r="F72" s="75">
        <v>5000</v>
      </c>
      <c r="G72" s="75">
        <v>5000</v>
      </c>
    </row>
    <row r="73" spans="1:7">
      <c r="A73" s="71">
        <v>51</v>
      </c>
      <c r="B73" s="72" t="s">
        <v>167</v>
      </c>
      <c r="C73" s="96">
        <f>C74</f>
        <v>26277.32</v>
      </c>
      <c r="D73" s="73">
        <v>21600</v>
      </c>
      <c r="E73" s="73"/>
      <c r="F73" s="73"/>
      <c r="G73" s="73"/>
    </row>
    <row r="74" spans="1:7">
      <c r="A74" s="14" t="s">
        <v>16</v>
      </c>
      <c r="B74" s="12" t="s">
        <v>59</v>
      </c>
      <c r="C74" s="97">
        <f>C75+C76</f>
        <v>26277.32</v>
      </c>
      <c r="D74" s="13">
        <v>21600</v>
      </c>
      <c r="E74" s="13"/>
      <c r="F74" s="13"/>
      <c r="G74" s="13"/>
    </row>
    <row r="75" spans="1:7">
      <c r="A75" s="76" t="s">
        <v>18</v>
      </c>
      <c r="B75" s="12" t="s">
        <v>60</v>
      </c>
      <c r="C75" s="118">
        <v>13510.51</v>
      </c>
      <c r="D75" s="75">
        <v>14000</v>
      </c>
      <c r="E75" s="75"/>
      <c r="F75" s="73"/>
      <c r="G75" s="73"/>
    </row>
    <row r="76" spans="1:7">
      <c r="A76" s="76" t="s">
        <v>61</v>
      </c>
      <c r="B76" s="12" t="s">
        <v>62</v>
      </c>
      <c r="C76" s="97">
        <v>12766.81</v>
      </c>
      <c r="D76" s="75">
        <v>7600</v>
      </c>
      <c r="E76" s="75"/>
      <c r="F76" s="73"/>
      <c r="G76" s="73"/>
    </row>
    <row r="77" spans="1:7">
      <c r="A77" s="71">
        <v>52</v>
      </c>
      <c r="B77" s="72" t="s">
        <v>28</v>
      </c>
      <c r="C77" s="96">
        <f>C78</f>
        <v>13459753.48</v>
      </c>
      <c r="D77" s="73">
        <v>683000</v>
      </c>
      <c r="E77" s="73"/>
      <c r="F77" s="73"/>
      <c r="G77" s="73"/>
    </row>
    <row r="78" spans="1:7">
      <c r="A78" s="14" t="s">
        <v>16</v>
      </c>
      <c r="B78" s="12" t="s">
        <v>59</v>
      </c>
      <c r="C78" s="97">
        <f>C79+C80</f>
        <v>13459753.48</v>
      </c>
      <c r="D78" s="13">
        <v>683000</v>
      </c>
      <c r="E78" s="13"/>
      <c r="F78" s="13"/>
      <c r="G78" s="13"/>
    </row>
    <row r="79" spans="1:7">
      <c r="A79" s="76" t="s">
        <v>18</v>
      </c>
      <c r="B79" s="12" t="s">
        <v>60</v>
      </c>
      <c r="C79" s="98">
        <v>1414703.21</v>
      </c>
      <c r="D79" s="75">
        <v>650000</v>
      </c>
      <c r="E79" s="75"/>
      <c r="F79" s="75"/>
      <c r="G79" s="75"/>
    </row>
    <row r="80" spans="1:7">
      <c r="A80" s="76" t="s">
        <v>61</v>
      </c>
      <c r="B80" s="12" t="s">
        <v>62</v>
      </c>
      <c r="C80" s="98">
        <v>12045050.27</v>
      </c>
      <c r="D80" s="75">
        <v>33000</v>
      </c>
      <c r="E80" s="75"/>
      <c r="F80" s="75"/>
      <c r="G80" s="75"/>
    </row>
    <row r="81" spans="1:9">
      <c r="A81" s="71" t="s">
        <v>33</v>
      </c>
      <c r="B81" s="72" t="s">
        <v>32</v>
      </c>
      <c r="C81" s="96">
        <f>C82</f>
        <v>132604.70000000001</v>
      </c>
      <c r="D81" s="73">
        <v>145000</v>
      </c>
      <c r="E81" s="73">
        <f t="shared" ref="E81:G81" si="23">+E82</f>
        <v>145000</v>
      </c>
      <c r="F81" s="73">
        <f t="shared" si="23"/>
        <v>145000</v>
      </c>
      <c r="G81" s="73">
        <f t="shared" si="23"/>
        <v>145000</v>
      </c>
    </row>
    <row r="82" spans="1:9">
      <c r="A82" s="14" t="s">
        <v>16</v>
      </c>
      <c r="B82" s="12" t="s">
        <v>59</v>
      </c>
      <c r="C82" s="97">
        <f>C83+C84</f>
        <v>132604.70000000001</v>
      </c>
      <c r="D82" s="13">
        <v>145000</v>
      </c>
      <c r="E82" s="13">
        <f t="shared" ref="E82:G82" si="24">+E83+E84</f>
        <v>145000</v>
      </c>
      <c r="F82" s="13">
        <f t="shared" si="24"/>
        <v>145000</v>
      </c>
      <c r="G82" s="13">
        <f t="shared" si="24"/>
        <v>145000</v>
      </c>
    </row>
    <row r="83" spans="1:9">
      <c r="A83" s="76" t="s">
        <v>61</v>
      </c>
      <c r="B83" s="12" t="s">
        <v>62</v>
      </c>
      <c r="C83" s="98">
        <v>120652.47</v>
      </c>
      <c r="D83" s="75">
        <v>120000</v>
      </c>
      <c r="E83" s="75">
        <v>120000</v>
      </c>
      <c r="F83" s="75">
        <v>120000</v>
      </c>
      <c r="G83" s="75">
        <v>120000</v>
      </c>
    </row>
    <row r="84" spans="1:9">
      <c r="A84" s="76" t="s">
        <v>65</v>
      </c>
      <c r="B84" s="12" t="s">
        <v>66</v>
      </c>
      <c r="C84" s="98">
        <v>11952.23</v>
      </c>
      <c r="D84" s="75">
        <v>25000</v>
      </c>
      <c r="E84" s="75">
        <v>25000</v>
      </c>
      <c r="F84" s="75">
        <v>25000</v>
      </c>
      <c r="G84" s="75">
        <v>25000</v>
      </c>
    </row>
    <row r="85" spans="1:9">
      <c r="A85" s="71" t="s">
        <v>36</v>
      </c>
      <c r="B85" s="72" t="s">
        <v>35</v>
      </c>
      <c r="C85" s="96">
        <v>0</v>
      </c>
      <c r="D85" s="73">
        <v>2000</v>
      </c>
      <c r="E85" s="73">
        <f>+E86</f>
        <v>2000</v>
      </c>
      <c r="F85" s="73">
        <f t="shared" ref="F85:G86" si="25">+F86</f>
        <v>2000</v>
      </c>
      <c r="G85" s="73">
        <f t="shared" si="25"/>
        <v>2000</v>
      </c>
    </row>
    <row r="86" spans="1:9">
      <c r="A86" s="14" t="s">
        <v>16</v>
      </c>
      <c r="B86" s="12" t="s">
        <v>59</v>
      </c>
      <c r="C86" s="97">
        <v>0</v>
      </c>
      <c r="D86" s="13">
        <v>2000</v>
      </c>
      <c r="E86" s="13">
        <f>+E87</f>
        <v>2000</v>
      </c>
      <c r="F86" s="13">
        <f t="shared" si="25"/>
        <v>2000</v>
      </c>
      <c r="G86" s="13">
        <f t="shared" si="25"/>
        <v>2000</v>
      </c>
      <c r="I86" s="18"/>
    </row>
    <row r="87" spans="1:9">
      <c r="A87" s="76" t="s">
        <v>61</v>
      </c>
      <c r="B87" s="12" t="s">
        <v>62</v>
      </c>
      <c r="C87" s="97">
        <v>0</v>
      </c>
      <c r="D87" s="13">
        <v>2000</v>
      </c>
      <c r="E87" s="75">
        <v>2000</v>
      </c>
      <c r="F87" s="75">
        <v>2000</v>
      </c>
      <c r="G87" s="75">
        <v>2000</v>
      </c>
    </row>
    <row r="88" spans="1:9" ht="21" customHeight="1">
      <c r="A88" s="78" t="s">
        <v>96</v>
      </c>
      <c r="B88" s="79" t="s">
        <v>97</v>
      </c>
      <c r="C88" s="95">
        <f>C89</f>
        <v>264442.08</v>
      </c>
      <c r="D88" s="80">
        <f>+D89</f>
        <v>969190</v>
      </c>
      <c r="E88" s="80">
        <f t="shared" ref="E88:G88" si="26">+E89</f>
        <v>969190</v>
      </c>
      <c r="F88" s="80">
        <f t="shared" si="26"/>
        <v>969190</v>
      </c>
      <c r="G88" s="80">
        <f t="shared" si="26"/>
        <v>969190</v>
      </c>
    </row>
    <row r="89" spans="1:9">
      <c r="A89" s="71" t="s">
        <v>15</v>
      </c>
      <c r="B89" s="72" t="s">
        <v>14</v>
      </c>
      <c r="C89" s="96">
        <f>C90</f>
        <v>264442.08</v>
      </c>
      <c r="D89" s="73">
        <v>969190</v>
      </c>
      <c r="E89" s="73">
        <f t="shared" ref="E89:G90" si="27">+E90</f>
        <v>969190</v>
      </c>
      <c r="F89" s="73">
        <f t="shared" si="27"/>
        <v>969190</v>
      </c>
      <c r="G89" s="73">
        <f t="shared" si="27"/>
        <v>969190</v>
      </c>
    </row>
    <row r="90" spans="1:9">
      <c r="A90" s="14" t="s">
        <v>16</v>
      </c>
      <c r="B90" s="12" t="s">
        <v>59</v>
      </c>
      <c r="C90" s="97">
        <f>C91</f>
        <v>264442.08</v>
      </c>
      <c r="D90" s="13">
        <v>969190</v>
      </c>
      <c r="E90" s="13">
        <f t="shared" si="27"/>
        <v>969190</v>
      </c>
      <c r="F90" s="13">
        <f t="shared" si="27"/>
        <v>969190</v>
      </c>
      <c r="G90" s="13">
        <f t="shared" si="27"/>
        <v>969190</v>
      </c>
    </row>
    <row r="91" spans="1:9">
      <c r="A91" s="76" t="s">
        <v>61</v>
      </c>
      <c r="B91" s="12" t="s">
        <v>62</v>
      </c>
      <c r="C91" s="97">
        <v>264442.08</v>
      </c>
      <c r="D91" s="13">
        <v>969190</v>
      </c>
      <c r="E91" s="75">
        <v>969190</v>
      </c>
      <c r="F91" s="75">
        <v>969190</v>
      </c>
      <c r="G91" s="75">
        <v>969190</v>
      </c>
    </row>
    <row r="92" spans="1:9" ht="28.5">
      <c r="A92" s="78" t="s">
        <v>98</v>
      </c>
      <c r="B92" s="81" t="s">
        <v>99</v>
      </c>
      <c r="C92" s="95">
        <f>C93</f>
        <v>15292.13</v>
      </c>
      <c r="D92" s="80">
        <f>+D93</f>
        <v>33181</v>
      </c>
      <c r="E92" s="80">
        <f t="shared" ref="E92:G92" si="28">+E93</f>
        <v>33181</v>
      </c>
      <c r="F92" s="80">
        <f t="shared" si="28"/>
        <v>33181</v>
      </c>
      <c r="G92" s="80">
        <f t="shared" si="28"/>
        <v>33181</v>
      </c>
    </row>
    <row r="93" spans="1:9">
      <c r="A93" s="71" t="s">
        <v>15</v>
      </c>
      <c r="B93" s="72" t="s">
        <v>14</v>
      </c>
      <c r="C93" s="96">
        <f>C94+C96</f>
        <v>15292.13</v>
      </c>
      <c r="D93" s="73">
        <v>33181</v>
      </c>
      <c r="E93" s="73">
        <f t="shared" ref="E93:G93" si="29">+E94+E96</f>
        <v>33181</v>
      </c>
      <c r="F93" s="73">
        <f t="shared" si="29"/>
        <v>33181</v>
      </c>
      <c r="G93" s="73">
        <f t="shared" si="29"/>
        <v>33181</v>
      </c>
    </row>
    <row r="94" spans="1:9">
      <c r="A94" s="14" t="s">
        <v>16</v>
      </c>
      <c r="B94" s="12" t="s">
        <v>59</v>
      </c>
      <c r="C94" s="97">
        <f>C95</f>
        <v>0</v>
      </c>
      <c r="D94" s="13">
        <v>13181</v>
      </c>
      <c r="E94" s="13">
        <f t="shared" ref="E94:G94" si="30">+E95</f>
        <v>23181</v>
      </c>
      <c r="F94" s="13">
        <f t="shared" si="30"/>
        <v>23181</v>
      </c>
      <c r="G94" s="13">
        <f t="shared" si="30"/>
        <v>23181</v>
      </c>
    </row>
    <row r="95" spans="1:9">
      <c r="A95" s="76" t="s">
        <v>61</v>
      </c>
      <c r="B95" s="12" t="s">
        <v>62</v>
      </c>
      <c r="C95" s="97">
        <v>0</v>
      </c>
      <c r="D95" s="13">
        <v>13181</v>
      </c>
      <c r="E95" s="75">
        <v>23181</v>
      </c>
      <c r="F95" s="75">
        <v>23181</v>
      </c>
      <c r="G95" s="75">
        <v>23181</v>
      </c>
      <c r="I95" s="18"/>
    </row>
    <row r="96" spans="1:9">
      <c r="A96" s="14" t="s">
        <v>19</v>
      </c>
      <c r="B96" s="12" t="s">
        <v>69</v>
      </c>
      <c r="C96" s="97">
        <f>C97</f>
        <v>15292.13</v>
      </c>
      <c r="D96" s="13">
        <v>20000</v>
      </c>
      <c r="E96" s="13">
        <f t="shared" ref="E96:G96" si="31">+E97</f>
        <v>10000</v>
      </c>
      <c r="F96" s="13">
        <f t="shared" si="31"/>
        <v>10000</v>
      </c>
      <c r="G96" s="13">
        <f t="shared" si="31"/>
        <v>10000</v>
      </c>
    </row>
    <row r="97" spans="1:8">
      <c r="A97" s="76" t="s">
        <v>72</v>
      </c>
      <c r="B97" s="12" t="s">
        <v>73</v>
      </c>
      <c r="C97" s="97">
        <v>15292.13</v>
      </c>
      <c r="D97" s="13">
        <v>20000</v>
      </c>
      <c r="E97" s="75">
        <v>10000</v>
      </c>
      <c r="F97" s="75">
        <v>10000</v>
      </c>
      <c r="G97" s="75">
        <v>10000</v>
      </c>
    </row>
    <row r="98" spans="1:8" ht="21" customHeight="1">
      <c r="A98" s="78" t="s">
        <v>100</v>
      </c>
      <c r="B98" s="79" t="s">
        <v>101</v>
      </c>
      <c r="C98" s="95">
        <f>C99</f>
        <v>76903.91</v>
      </c>
      <c r="D98" s="80"/>
      <c r="E98" s="80"/>
      <c r="F98" s="80"/>
      <c r="G98" s="80"/>
    </row>
    <row r="99" spans="1:8">
      <c r="A99" s="71" t="s">
        <v>25</v>
      </c>
      <c r="B99" s="72" t="s">
        <v>166</v>
      </c>
      <c r="C99" s="96">
        <f>C100</f>
        <v>76903.91</v>
      </c>
      <c r="D99" s="73"/>
      <c r="E99" s="73"/>
      <c r="F99" s="73"/>
      <c r="G99" s="73"/>
      <c r="H99" s="129"/>
    </row>
    <row r="100" spans="1:8">
      <c r="A100" s="14" t="s">
        <v>16</v>
      </c>
      <c r="B100" s="12" t="s">
        <v>59</v>
      </c>
      <c r="C100" s="97">
        <f>C101+C102</f>
        <v>76903.91</v>
      </c>
      <c r="D100" s="13"/>
      <c r="E100" s="13"/>
      <c r="F100" s="13"/>
      <c r="G100" s="13"/>
    </row>
    <row r="101" spans="1:8">
      <c r="A101" s="76" t="s">
        <v>18</v>
      </c>
      <c r="B101" s="12" t="s">
        <v>60</v>
      </c>
      <c r="C101" s="97">
        <v>59916.71</v>
      </c>
      <c r="D101" s="13"/>
      <c r="E101" s="13"/>
      <c r="F101" s="13"/>
      <c r="G101" s="13"/>
    </row>
    <row r="102" spans="1:8">
      <c r="A102" s="76" t="s">
        <v>61</v>
      </c>
      <c r="B102" s="12" t="s">
        <v>62</v>
      </c>
      <c r="C102" s="97">
        <v>16987.2</v>
      </c>
      <c r="D102" s="13"/>
      <c r="E102" s="75"/>
      <c r="F102" s="75"/>
      <c r="G102" s="75"/>
    </row>
    <row r="103" spans="1:8" ht="28.5">
      <c r="A103" s="78" t="s">
        <v>102</v>
      </c>
      <c r="B103" s="81" t="s">
        <v>103</v>
      </c>
      <c r="C103" s="95">
        <f>C104</f>
        <v>36749.33</v>
      </c>
      <c r="D103" s="80"/>
      <c r="E103" s="80"/>
      <c r="F103" s="80"/>
      <c r="G103" s="80"/>
    </row>
    <row r="104" spans="1:8">
      <c r="A104" s="71" t="s">
        <v>25</v>
      </c>
      <c r="B104" s="72" t="s">
        <v>166</v>
      </c>
      <c r="C104" s="96">
        <f>C105+C108</f>
        <v>36749.33</v>
      </c>
      <c r="D104" s="73"/>
      <c r="E104" s="73"/>
      <c r="F104" s="73"/>
      <c r="G104" s="73"/>
      <c r="H104" s="129"/>
    </row>
    <row r="105" spans="1:8">
      <c r="A105" s="14" t="s">
        <v>16</v>
      </c>
      <c r="B105" s="12" t="s">
        <v>59</v>
      </c>
      <c r="C105" s="97">
        <f>C106+C107</f>
        <v>15749.330000000002</v>
      </c>
      <c r="D105" s="13"/>
      <c r="E105" s="13"/>
      <c r="F105" s="13"/>
      <c r="G105" s="13"/>
    </row>
    <row r="106" spans="1:8">
      <c r="A106" s="76" t="s">
        <v>18</v>
      </c>
      <c r="B106" s="12" t="s">
        <v>60</v>
      </c>
      <c r="C106" s="97">
        <v>13891.7</v>
      </c>
      <c r="D106" s="13"/>
      <c r="E106" s="13"/>
      <c r="F106" s="13"/>
      <c r="G106" s="13"/>
    </row>
    <row r="107" spans="1:8">
      <c r="A107" s="76" t="s">
        <v>61</v>
      </c>
      <c r="B107" s="12" t="s">
        <v>62</v>
      </c>
      <c r="C107" s="97">
        <v>1857.63</v>
      </c>
      <c r="D107" s="13"/>
      <c r="E107" s="75"/>
      <c r="F107" s="75"/>
      <c r="G107" s="75"/>
    </row>
    <row r="108" spans="1:8">
      <c r="A108" s="14" t="s">
        <v>19</v>
      </c>
      <c r="B108" s="12" t="s">
        <v>69</v>
      </c>
      <c r="C108" s="97">
        <f>C109</f>
        <v>21000</v>
      </c>
      <c r="D108" s="13"/>
      <c r="E108" s="13"/>
      <c r="F108" s="13"/>
      <c r="G108" s="13"/>
    </row>
    <row r="109" spans="1:8">
      <c r="A109" s="76" t="s">
        <v>72</v>
      </c>
      <c r="B109" s="12" t="s">
        <v>73</v>
      </c>
      <c r="C109" s="98">
        <v>21000</v>
      </c>
      <c r="D109" s="75"/>
      <c r="E109" s="75"/>
      <c r="F109" s="75"/>
      <c r="G109" s="75"/>
    </row>
    <row r="110" spans="1:8" ht="33" customHeight="1">
      <c r="A110" s="78" t="s">
        <v>133</v>
      </c>
      <c r="B110" s="81" t="s">
        <v>155</v>
      </c>
      <c r="C110" s="95">
        <f>C111</f>
        <v>33608.370000000003</v>
      </c>
      <c r="D110" s="80"/>
      <c r="E110" s="80"/>
      <c r="F110" s="80"/>
      <c r="G110" s="80"/>
    </row>
    <row r="111" spans="1:8">
      <c r="A111" s="71" t="s">
        <v>25</v>
      </c>
      <c r="B111" s="72" t="s">
        <v>166</v>
      </c>
      <c r="C111" s="96">
        <f>C112</f>
        <v>33608.370000000003</v>
      </c>
      <c r="D111" s="73"/>
      <c r="E111" s="73"/>
      <c r="F111" s="73"/>
      <c r="G111" s="73"/>
      <c r="H111" s="129"/>
    </row>
    <row r="112" spans="1:8">
      <c r="A112" s="11" t="s">
        <v>16</v>
      </c>
      <c r="B112" s="12" t="s">
        <v>59</v>
      </c>
      <c r="C112" s="97">
        <f>C113+C114</f>
        <v>33608.370000000003</v>
      </c>
      <c r="D112" s="73"/>
      <c r="E112" s="73"/>
      <c r="F112" s="73"/>
      <c r="G112" s="73"/>
    </row>
    <row r="113" spans="1:8">
      <c r="A113" s="74" t="s">
        <v>61</v>
      </c>
      <c r="B113" s="12" t="s">
        <v>62</v>
      </c>
      <c r="C113" s="98">
        <v>26400</v>
      </c>
      <c r="D113" s="75"/>
      <c r="E113" s="117"/>
      <c r="F113" s="117"/>
      <c r="G113" s="73"/>
    </row>
    <row r="114" spans="1:8">
      <c r="A114" s="74" t="s">
        <v>134</v>
      </c>
      <c r="B114" s="12" t="s">
        <v>135</v>
      </c>
      <c r="C114" s="98">
        <v>7208.37</v>
      </c>
      <c r="D114" s="75"/>
      <c r="E114" s="73"/>
      <c r="F114" s="73"/>
      <c r="G114" s="73"/>
    </row>
    <row r="115" spans="1:8">
      <c r="A115" s="78" t="s">
        <v>142</v>
      </c>
      <c r="B115" s="81" t="s">
        <v>143</v>
      </c>
      <c r="C115" s="95"/>
      <c r="D115" s="80">
        <f>+D116+D128</f>
        <v>545302</v>
      </c>
      <c r="E115" s="80">
        <f>+E123</f>
        <v>399553</v>
      </c>
      <c r="F115" s="80">
        <f>+F123</f>
        <v>201103</v>
      </c>
      <c r="G115" s="80">
        <f>+G123</f>
        <v>143421</v>
      </c>
    </row>
    <row r="116" spans="1:8">
      <c r="A116" s="71" t="s">
        <v>25</v>
      </c>
      <c r="B116" s="72" t="s">
        <v>167</v>
      </c>
      <c r="C116" s="96"/>
      <c r="D116" s="73">
        <v>465493</v>
      </c>
      <c r="E116" s="130"/>
      <c r="F116" s="130"/>
      <c r="G116" s="130"/>
      <c r="H116" s="129"/>
    </row>
    <row r="117" spans="1:8">
      <c r="A117" s="11" t="s">
        <v>16</v>
      </c>
      <c r="B117" s="12" t="s">
        <v>59</v>
      </c>
      <c r="C117" s="97"/>
      <c r="D117" s="13">
        <v>432493</v>
      </c>
      <c r="E117" s="131"/>
      <c r="F117" s="131"/>
      <c r="G117" s="131"/>
    </row>
    <row r="118" spans="1:8">
      <c r="A118" s="76" t="s">
        <v>18</v>
      </c>
      <c r="B118" s="12" t="s">
        <v>60</v>
      </c>
      <c r="C118" s="97"/>
      <c r="D118" s="13">
        <v>299652</v>
      </c>
      <c r="E118" s="131"/>
      <c r="F118" s="131"/>
      <c r="G118" s="131"/>
    </row>
    <row r="119" spans="1:8">
      <c r="A119" s="74" t="s">
        <v>61</v>
      </c>
      <c r="B119" s="12" t="s">
        <v>62</v>
      </c>
      <c r="C119" s="98"/>
      <c r="D119" s="75">
        <v>99189</v>
      </c>
      <c r="E119" s="132"/>
      <c r="F119" s="132"/>
      <c r="G119" s="131"/>
    </row>
    <row r="120" spans="1:8">
      <c r="A120" s="74" t="s">
        <v>134</v>
      </c>
      <c r="B120" s="12" t="s">
        <v>135</v>
      </c>
      <c r="C120" s="98"/>
      <c r="D120" s="75">
        <v>33652</v>
      </c>
      <c r="E120" s="131"/>
      <c r="F120" s="131"/>
      <c r="G120" s="131"/>
    </row>
    <row r="121" spans="1:8">
      <c r="A121" s="11" t="s">
        <v>19</v>
      </c>
      <c r="B121" s="12" t="s">
        <v>69</v>
      </c>
      <c r="C121" s="98"/>
      <c r="D121" s="75">
        <v>33000</v>
      </c>
      <c r="E121" s="13"/>
      <c r="F121" s="13"/>
      <c r="G121" s="13"/>
    </row>
    <row r="122" spans="1:8">
      <c r="A122" s="74" t="s">
        <v>72</v>
      </c>
      <c r="B122" s="12" t="s">
        <v>73</v>
      </c>
      <c r="C122" s="98"/>
      <c r="D122" s="75">
        <v>33000</v>
      </c>
      <c r="E122" s="13"/>
      <c r="F122" s="13"/>
      <c r="G122" s="13"/>
    </row>
    <row r="123" spans="1:8">
      <c r="A123" s="137">
        <v>510</v>
      </c>
      <c r="B123" s="72" t="s">
        <v>166</v>
      </c>
      <c r="C123" s="98"/>
      <c r="D123" s="75"/>
      <c r="E123" s="138">
        <f>+E124</f>
        <v>399553</v>
      </c>
      <c r="F123" s="138">
        <f t="shared" ref="F123:G123" si="32">+F124</f>
        <v>201103</v>
      </c>
      <c r="G123" s="138">
        <f t="shared" si="32"/>
        <v>143421</v>
      </c>
    </row>
    <row r="124" spans="1:8">
      <c r="A124" s="11" t="s">
        <v>16</v>
      </c>
      <c r="B124" s="12" t="s">
        <v>59</v>
      </c>
      <c r="C124" s="98"/>
      <c r="D124" s="75"/>
      <c r="E124" s="139">
        <f>+E125+E126+E127</f>
        <v>399553</v>
      </c>
      <c r="F124" s="139">
        <f t="shared" ref="F124:G124" si="33">+F125+F126+F127</f>
        <v>201103</v>
      </c>
      <c r="G124" s="139">
        <f t="shared" si="33"/>
        <v>143421</v>
      </c>
    </row>
    <row r="125" spans="1:8">
      <c r="A125" s="76" t="s">
        <v>18</v>
      </c>
      <c r="B125" s="12" t="s">
        <v>60</v>
      </c>
      <c r="C125" s="98"/>
      <c r="D125" s="75"/>
      <c r="E125" s="139">
        <v>265694</v>
      </c>
      <c r="F125" s="139">
        <v>171963</v>
      </c>
      <c r="G125" s="139">
        <v>109963</v>
      </c>
    </row>
    <row r="126" spans="1:8">
      <c r="A126" s="74" t="s">
        <v>61</v>
      </c>
      <c r="B126" s="12" t="s">
        <v>62</v>
      </c>
      <c r="C126" s="98"/>
      <c r="D126" s="75"/>
      <c r="E126" s="140">
        <v>122641</v>
      </c>
      <c r="F126" s="140">
        <v>29140</v>
      </c>
      <c r="G126" s="139">
        <v>22240</v>
      </c>
    </row>
    <row r="127" spans="1:8">
      <c r="A127" s="74" t="s">
        <v>134</v>
      </c>
      <c r="B127" s="12" t="s">
        <v>135</v>
      </c>
      <c r="C127" s="98"/>
      <c r="D127" s="75"/>
      <c r="E127" s="139">
        <v>11218</v>
      </c>
      <c r="F127" s="139">
        <v>0</v>
      </c>
      <c r="G127" s="139">
        <v>11218</v>
      </c>
    </row>
    <row r="128" spans="1:8">
      <c r="A128" s="71">
        <v>52</v>
      </c>
      <c r="B128" s="72" t="s">
        <v>28</v>
      </c>
      <c r="C128" s="96"/>
      <c r="D128" s="73">
        <v>79809</v>
      </c>
      <c r="E128" s="73"/>
      <c r="F128" s="73"/>
      <c r="G128" s="73"/>
    </row>
    <row r="129" spans="1:7">
      <c r="A129" s="11" t="s">
        <v>16</v>
      </c>
      <c r="B129" s="12" t="s">
        <v>59</v>
      </c>
      <c r="C129" s="96"/>
      <c r="D129" s="13">
        <v>79809</v>
      </c>
      <c r="E129" s="73"/>
      <c r="F129" s="73"/>
      <c r="G129" s="73"/>
    </row>
    <row r="130" spans="1:7">
      <c r="A130" s="76" t="s">
        <v>18</v>
      </c>
      <c r="B130" s="12" t="s">
        <v>60</v>
      </c>
      <c r="C130" s="96"/>
      <c r="D130" s="13">
        <v>63823</v>
      </c>
      <c r="E130" s="73"/>
      <c r="F130" s="73"/>
      <c r="G130" s="73"/>
    </row>
    <row r="131" spans="1:7">
      <c r="A131" s="74" t="s">
        <v>61</v>
      </c>
      <c r="B131" s="12" t="s">
        <v>62</v>
      </c>
      <c r="C131" s="98"/>
      <c r="D131" s="75">
        <v>15986</v>
      </c>
      <c r="E131" s="117"/>
      <c r="F131" s="117"/>
      <c r="G131" s="73"/>
    </row>
    <row r="132" spans="1:7" ht="30" customHeight="1">
      <c r="A132" s="78" t="s">
        <v>144</v>
      </c>
      <c r="B132" s="81" t="s">
        <v>145</v>
      </c>
      <c r="C132" s="95"/>
      <c r="D132" s="80">
        <f>+D133</f>
        <v>8610</v>
      </c>
      <c r="E132" s="80"/>
      <c r="F132" s="80"/>
      <c r="G132" s="80"/>
    </row>
    <row r="133" spans="1:7">
      <c r="A133" s="71">
        <v>52</v>
      </c>
      <c r="B133" s="72" t="s">
        <v>28</v>
      </c>
      <c r="C133" s="96"/>
      <c r="D133" s="73">
        <f>D134</f>
        <v>8610</v>
      </c>
      <c r="E133" s="73"/>
      <c r="F133" s="73"/>
      <c r="G133" s="73"/>
    </row>
    <row r="134" spans="1:7">
      <c r="A134" s="11" t="s">
        <v>16</v>
      </c>
      <c r="B134" s="12" t="s">
        <v>59</v>
      </c>
      <c r="C134" s="96"/>
      <c r="D134" s="13">
        <f>+D135+D136</f>
        <v>8610</v>
      </c>
      <c r="E134" s="73"/>
      <c r="F134" s="73"/>
      <c r="G134" s="73"/>
    </row>
    <row r="135" spans="1:7">
      <c r="A135" s="76" t="s">
        <v>18</v>
      </c>
      <c r="B135" s="12" t="s">
        <v>60</v>
      </c>
      <c r="C135" s="96"/>
      <c r="D135" s="13">
        <v>5490</v>
      </c>
      <c r="E135" s="73"/>
      <c r="F135" s="73"/>
      <c r="G135" s="73"/>
    </row>
    <row r="136" spans="1:7">
      <c r="A136" s="74" t="s">
        <v>61</v>
      </c>
      <c r="B136" s="12" t="s">
        <v>62</v>
      </c>
      <c r="C136" s="98"/>
      <c r="D136" s="75">
        <v>3120</v>
      </c>
      <c r="E136" s="73"/>
      <c r="F136" s="73"/>
      <c r="G136" s="73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dio</vt:lpstr>
      <vt:lpstr>RAČUN PRIHODA I RASHODA</vt:lpstr>
      <vt:lpstr>RASHODI PO IZVORIMA</vt:lpstr>
      <vt:lpstr>RASHODI PO FUNKC.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2025-10-24T05:34:15Z</cp:lastPrinted>
  <dcterms:created xsi:type="dcterms:W3CDTF">2023-12-07T11:48:17Z</dcterms:created>
  <dcterms:modified xsi:type="dcterms:W3CDTF">2025-12-09T13:45:17Z</dcterms:modified>
</cp:coreProperties>
</file>