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D:\Izmjene i dopune FP za 2025\"/>
    </mc:Choice>
  </mc:AlternateContent>
  <xr:revisionPtr revIDLastSave="0" documentId="13_ncr:1_{EF705AFC-BA47-4BFA-8F35-0EF49FAD6F1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ExRepositorySheet" sheetId="4" state="veryHidden" r:id="rId1"/>
    <sheet name="NN Opći dio" sheetId="7" r:id="rId2"/>
    <sheet name="prihodi" sheetId="9" r:id="rId3"/>
    <sheet name="rashodi" sheetId="10" r:id="rId4"/>
    <sheet name="rashodi prema izvoru" sheetId="12" r:id="rId5"/>
    <sheet name="rashodi prema klasifikaciji" sheetId="14" r:id="rId6"/>
    <sheet name="račun financiranja" sheetId="11" r:id="rId7"/>
    <sheet name="posebni dio" sheetId="13" r:id="rId8"/>
    <sheet name="BW upit" sheetId="5" state="hidden" r:id="rId9"/>
    <sheet name="Tekst varijable" sheetId="8" state="hidden" r:id="rId10"/>
  </sheets>
  <externalReferences>
    <externalReference r:id="rId11"/>
    <externalReference r:id="rId12"/>
  </externalReferences>
  <definedNames>
    <definedName name="DF_GRID_1">#REF!</definedName>
    <definedName name="DF_GRID_2">'BW upit'!$B$2:$J$315</definedName>
    <definedName name="_xlnm.Print_Area" localSheetId="8">'BW upit'!$A$1:$K$316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9" l="1"/>
  <c r="H10" i="9"/>
  <c r="G10" i="9"/>
  <c r="I31" i="9"/>
  <c r="I32" i="9"/>
  <c r="I33" i="9"/>
  <c r="G11" i="9" l="1"/>
  <c r="B16" i="7"/>
  <c r="L5" i="10"/>
  <c r="K5" i="10"/>
  <c r="K9" i="10"/>
  <c r="K15" i="10"/>
  <c r="C5" i="12"/>
  <c r="D9" i="12"/>
  <c r="E9" i="12" s="1"/>
  <c r="C9" i="12"/>
  <c r="E10" i="12"/>
  <c r="K6" i="13"/>
  <c r="K7" i="13"/>
  <c r="J6" i="13"/>
  <c r="J7" i="13"/>
  <c r="J45" i="13"/>
  <c r="J46" i="13"/>
  <c r="K3" i="13"/>
  <c r="H18" i="9"/>
  <c r="H17" i="9" s="1"/>
  <c r="H20" i="9"/>
  <c r="H12" i="9"/>
  <c r="I17" i="9"/>
  <c r="I12" i="9"/>
  <c r="H15" i="9"/>
  <c r="I15" i="9"/>
  <c r="I20" i="9"/>
  <c r="H23" i="9"/>
  <c r="I23" i="9"/>
  <c r="G17" i="9" l="1"/>
  <c r="G23" i="9"/>
  <c r="G20" i="9"/>
  <c r="G12" i="9"/>
  <c r="G15" i="9"/>
  <c r="H28" i="9"/>
  <c r="H11" i="9" s="1"/>
  <c r="I28" i="9"/>
  <c r="I11" i="9" s="1"/>
  <c r="G28" i="9"/>
  <c r="C17" i="9"/>
  <c r="L3" i="13" l="1"/>
  <c r="J3" i="13"/>
  <c r="E5" i="12"/>
  <c r="E3" i="12"/>
  <c r="D3" i="12"/>
  <c r="C3" i="12"/>
  <c r="E5" i="14"/>
  <c r="E3" i="14"/>
  <c r="D3" i="14"/>
  <c r="C3" i="14"/>
  <c r="D10" i="11"/>
  <c r="C10" i="11"/>
  <c r="B10" i="11"/>
  <c r="A10" i="11"/>
  <c r="D9" i="11"/>
  <c r="C9" i="11"/>
  <c r="B9" i="11"/>
  <c r="A9" i="11"/>
  <c r="D8" i="11"/>
  <c r="C8" i="11"/>
  <c r="B8" i="11"/>
  <c r="A8" i="11"/>
  <c r="D5" i="11"/>
  <c r="C5" i="11"/>
  <c r="B5" i="11"/>
  <c r="A5" i="11"/>
  <c r="M3" i="11"/>
  <c r="L3" i="11"/>
  <c r="K3" i="11"/>
  <c r="D52" i="10"/>
  <c r="C52" i="10"/>
  <c r="B52" i="10"/>
  <c r="A52" i="10"/>
  <c r="D51" i="10"/>
  <c r="C51" i="10"/>
  <c r="B51" i="10"/>
  <c r="A51" i="10"/>
  <c r="D50" i="10"/>
  <c r="C50" i="10"/>
  <c r="B50" i="10"/>
  <c r="A50" i="10"/>
  <c r="D49" i="10"/>
  <c r="C49" i="10"/>
  <c r="B49" i="10"/>
  <c r="A49" i="10"/>
  <c r="D48" i="10"/>
  <c r="C48" i="10"/>
  <c r="B48" i="10"/>
  <c r="A48" i="10"/>
  <c r="D47" i="10"/>
  <c r="C47" i="10"/>
  <c r="B47" i="10"/>
  <c r="A47" i="10"/>
  <c r="D46" i="10"/>
  <c r="C46" i="10"/>
  <c r="B46" i="10"/>
  <c r="A46" i="10"/>
  <c r="D45" i="10"/>
  <c r="C45" i="10"/>
  <c r="B45" i="10"/>
  <c r="A45" i="10"/>
  <c r="D44" i="10"/>
  <c r="C44" i="10"/>
  <c r="B44" i="10"/>
  <c r="A44" i="10"/>
  <c r="D43" i="10"/>
  <c r="C43" i="10"/>
  <c r="B43" i="10"/>
  <c r="A43" i="10"/>
  <c r="D42" i="10"/>
  <c r="C42" i="10"/>
  <c r="B42" i="10"/>
  <c r="A42" i="10"/>
  <c r="D41" i="10"/>
  <c r="C41" i="10"/>
  <c r="B41" i="10"/>
  <c r="A41" i="10"/>
  <c r="D40" i="10"/>
  <c r="C40" i="10"/>
  <c r="B40" i="10"/>
  <c r="A40" i="10"/>
  <c r="D39" i="10"/>
  <c r="C39" i="10"/>
  <c r="B39" i="10"/>
  <c r="A39" i="10"/>
  <c r="D38" i="10"/>
  <c r="C38" i="10"/>
  <c r="B38" i="10"/>
  <c r="A38" i="10"/>
  <c r="D37" i="10"/>
  <c r="C37" i="10"/>
  <c r="B37" i="10"/>
  <c r="A37" i="10"/>
  <c r="D36" i="10"/>
  <c r="C36" i="10"/>
  <c r="B36" i="10"/>
  <c r="A36" i="10"/>
  <c r="D35" i="10"/>
  <c r="C35" i="10"/>
  <c r="B35" i="10"/>
  <c r="A35" i="10"/>
  <c r="D34" i="10"/>
  <c r="C34" i="10"/>
  <c r="B34" i="10"/>
  <c r="A34" i="10"/>
  <c r="D33" i="10"/>
  <c r="C33" i="10"/>
  <c r="B33" i="10"/>
  <c r="A33" i="10"/>
  <c r="D32" i="10"/>
  <c r="C32" i="10"/>
  <c r="B32" i="10"/>
  <c r="A32" i="10"/>
  <c r="D31" i="10"/>
  <c r="C31" i="10"/>
  <c r="B31" i="10"/>
  <c r="A31" i="10"/>
  <c r="D30" i="10"/>
  <c r="C30" i="10"/>
  <c r="B30" i="10"/>
  <c r="A30" i="10"/>
  <c r="D29" i="10"/>
  <c r="C29" i="10"/>
  <c r="B29" i="10"/>
  <c r="A29" i="10"/>
  <c r="D28" i="10"/>
  <c r="C28" i="10"/>
  <c r="B28" i="10"/>
  <c r="A28" i="10"/>
  <c r="D27" i="10"/>
  <c r="C27" i="10"/>
  <c r="B27" i="10"/>
  <c r="A27" i="10"/>
  <c r="D26" i="10"/>
  <c r="C26" i="10"/>
  <c r="B26" i="10"/>
  <c r="A26" i="10"/>
  <c r="D25" i="10"/>
  <c r="C25" i="10"/>
  <c r="B25" i="10"/>
  <c r="A25" i="10"/>
  <c r="D24" i="10"/>
  <c r="C24" i="10"/>
  <c r="B24" i="10"/>
  <c r="A24" i="10"/>
  <c r="D23" i="10"/>
  <c r="C23" i="10"/>
  <c r="B23" i="10"/>
  <c r="A23" i="10"/>
  <c r="D22" i="10"/>
  <c r="C22" i="10"/>
  <c r="B22" i="10"/>
  <c r="A22" i="10"/>
  <c r="D21" i="10"/>
  <c r="C21" i="10"/>
  <c r="B21" i="10"/>
  <c r="A21" i="10"/>
  <c r="D20" i="10"/>
  <c r="C20" i="10"/>
  <c r="B20" i="10"/>
  <c r="A20" i="10"/>
  <c r="D19" i="10"/>
  <c r="C19" i="10"/>
  <c r="B19" i="10"/>
  <c r="A19" i="10"/>
  <c r="D18" i="10"/>
  <c r="C18" i="10"/>
  <c r="B18" i="10"/>
  <c r="A18" i="10"/>
  <c r="D17" i="10"/>
  <c r="C17" i="10"/>
  <c r="B17" i="10"/>
  <c r="A17" i="10"/>
  <c r="D16" i="10"/>
  <c r="C16" i="10"/>
  <c r="B16" i="10"/>
  <c r="A16" i="10"/>
  <c r="D15" i="10"/>
  <c r="C15" i="10"/>
  <c r="B15" i="10"/>
  <c r="A15" i="10"/>
  <c r="D14" i="10"/>
  <c r="C14" i="10"/>
  <c r="B14" i="10"/>
  <c r="A14" i="10"/>
  <c r="D13" i="10"/>
  <c r="C13" i="10"/>
  <c r="B13" i="10"/>
  <c r="A13" i="10"/>
  <c r="D12" i="10"/>
  <c r="C12" i="10"/>
  <c r="B12" i="10"/>
  <c r="A12" i="10"/>
  <c r="D11" i="10"/>
  <c r="C11" i="10"/>
  <c r="B11" i="10"/>
  <c r="A11" i="10"/>
  <c r="D10" i="10"/>
  <c r="C10" i="10"/>
  <c r="B10" i="10"/>
  <c r="A10" i="10"/>
  <c r="D9" i="10"/>
  <c r="C9" i="10"/>
  <c r="B9" i="10"/>
  <c r="A9" i="10"/>
  <c r="D6" i="10"/>
  <c r="C6" i="10"/>
  <c r="B6" i="10"/>
  <c r="A6" i="10"/>
  <c r="M5" i="10"/>
  <c r="M3" i="10"/>
  <c r="L3" i="10"/>
  <c r="K3" i="10"/>
  <c r="D25" i="9"/>
  <c r="C25" i="9"/>
  <c r="B25" i="9"/>
  <c r="A25" i="9"/>
  <c r="D24" i="9"/>
  <c r="C24" i="9"/>
  <c r="B24" i="9"/>
  <c r="A24" i="9"/>
  <c r="D23" i="9"/>
  <c r="C23" i="9"/>
  <c r="B23" i="9"/>
  <c r="A23" i="9"/>
  <c r="D21" i="9"/>
  <c r="C21" i="9"/>
  <c r="B21" i="9"/>
  <c r="A21" i="9"/>
  <c r="D20" i="9"/>
  <c r="C20" i="9"/>
  <c r="B20" i="9"/>
  <c r="A20" i="9"/>
  <c r="D18" i="9"/>
  <c r="C18" i="9"/>
  <c r="B18" i="9"/>
  <c r="A18" i="9"/>
  <c r="D17" i="9"/>
  <c r="B17" i="9"/>
  <c r="A17" i="9"/>
  <c r="D14" i="9"/>
  <c r="C14" i="9"/>
  <c r="B14" i="9"/>
  <c r="A14" i="9"/>
  <c r="D12" i="9"/>
  <c r="C12" i="9"/>
  <c r="B12" i="9"/>
  <c r="A12" i="9"/>
  <c r="D11" i="9"/>
  <c r="C11" i="9"/>
  <c r="B11" i="9"/>
  <c r="A11" i="9"/>
  <c r="C10" i="9"/>
  <c r="B10" i="9"/>
  <c r="A10" i="9"/>
  <c r="D9" i="9"/>
  <c r="C9" i="9"/>
  <c r="B9" i="9"/>
  <c r="A9" i="9"/>
  <c r="D8" i="9"/>
  <c r="C8" i="9"/>
  <c r="B8" i="9"/>
  <c r="A8" i="9"/>
  <c r="I6" i="9"/>
  <c r="H6" i="9"/>
  <c r="G6" i="9"/>
  <c r="C9" i="7"/>
  <c r="C21" i="7"/>
  <c r="D9" i="7"/>
  <c r="D21" i="7" s="1"/>
  <c r="B9" i="7"/>
  <c r="A3" i="7" s="1"/>
  <c r="D27" i="7"/>
  <c r="C27" i="7"/>
  <c r="D26" i="7"/>
  <c r="C26" i="7"/>
  <c r="D25" i="7"/>
  <c r="C25" i="7"/>
  <c r="D24" i="7"/>
  <c r="C24" i="7"/>
  <c r="D23" i="7"/>
  <c r="C23" i="7" s="1"/>
  <c r="B27" i="7"/>
  <c r="B26" i="7"/>
  <c r="B25" i="7"/>
  <c r="B24" i="7"/>
  <c r="B23" i="7"/>
  <c r="D16" i="7"/>
  <c r="C16" i="7"/>
  <c r="D15" i="7"/>
  <c r="C15" i="7"/>
  <c r="D14" i="7"/>
  <c r="D12" i="7"/>
  <c r="D13" i="7" s="1"/>
  <c r="D17" i="7" s="1"/>
  <c r="D28" i="7" s="1"/>
  <c r="B15" i="7"/>
  <c r="B12" i="7"/>
  <c r="B13" i="7" s="1"/>
  <c r="A1" i="7"/>
  <c r="B21" i="7"/>
  <c r="B17" i="7" l="1"/>
  <c r="B28" i="7" s="1"/>
  <c r="C12" i="7"/>
  <c r="C13" i="7" s="1"/>
  <c r="C17" i="7" s="1"/>
  <c r="C28" i="7" s="1"/>
</calcChain>
</file>

<file path=xl/sharedStrings.xml><?xml version="1.0" encoding="utf-8"?>
<sst xmlns="http://schemas.openxmlformats.org/spreadsheetml/2006/main" count="1532" uniqueCount="161">
  <si>
    <t>Table</t>
  </si>
  <si>
    <t>Filter</t>
  </si>
  <si>
    <t>PRIHODI POSLOVANJA</t>
  </si>
  <si>
    <t>PRIHODI OD PRODAJE NEFINANCIJSKE IMOVINE</t>
  </si>
  <si>
    <t>UKUPNI PRIHODI</t>
  </si>
  <si>
    <t>RASHODI POSLOVANJA</t>
  </si>
  <si>
    <t>UKUPNI RASHODI</t>
  </si>
  <si>
    <t>PRIMICI OD FINANCIJSKE IMOVINE I ZADUŽIVANJA</t>
  </si>
  <si>
    <t>IZDACI ZA FINANCIJSKU IMOVINU I OTPLATE ZAJMOVA</t>
  </si>
  <si>
    <t>VIŠAK / MANJAK + NETO FINANCIRANJE</t>
  </si>
  <si>
    <t>I. OPĆI DIO</t>
  </si>
  <si>
    <t>RASHODI ZA NABAVU NEFINANCIJSKE IMOVINE</t>
  </si>
  <si>
    <t>RAZLIKA - VIŠAK / MANJAK</t>
  </si>
  <si>
    <t>NETO  FINANCIRANJE</t>
  </si>
  <si>
    <t>PRIJENOS SREDSTAVA IZ PRETHODNE GODINE</t>
  </si>
  <si>
    <t>PRIJENOS SREDSTAVA U NAREDNU GODINU</t>
  </si>
  <si>
    <t xml:space="preserve">A. SAŽETAK RAČUNA PRIHODA I RASHODA </t>
  </si>
  <si>
    <t>B. SAŽETAK RAČUNA FINANCIRANJA</t>
  </si>
  <si>
    <t/>
  </si>
  <si>
    <t>EUR</t>
  </si>
  <si>
    <t>6 Prihodi poslovanja</t>
  </si>
  <si>
    <t>7 Prihod od prodaje nefinancijske imovine</t>
  </si>
  <si>
    <t>Prihodi</t>
  </si>
  <si>
    <t>3 Rashodi poslovanja</t>
  </si>
  <si>
    <t>4 Rashodi za nabavu nefinancijske imovine</t>
  </si>
  <si>
    <t>Rashodi</t>
  </si>
  <si>
    <t>Razlika - Višak / Manjak</t>
  </si>
  <si>
    <t>8 Primici od financijske imovine i zaduživanja</t>
  </si>
  <si>
    <t>5 Izdaci za financijsku imovinu i otplate zajmova</t>
  </si>
  <si>
    <t>Donos</t>
  </si>
  <si>
    <t>Odnos</t>
  </si>
  <si>
    <t>Neto financiranje</t>
  </si>
  <si>
    <t>Povećanje/smanjenje</t>
  </si>
  <si>
    <t>Višak / Manjak + Neto financiranje</t>
  </si>
  <si>
    <t>Klinički bolnički centar Zagreb</t>
  </si>
  <si>
    <t>38069</t>
  </si>
  <si>
    <t>Plan 
2025.</t>
  </si>
  <si>
    <t>Novi plan 
2025.</t>
  </si>
  <si>
    <t>A. RAČUN PRIHODA I RASHODA</t>
  </si>
  <si>
    <t>A1. PRIHODI POSLOVANJA I PRIHODI OD PRODAJE NEFINANCIJSKE IMOVINE</t>
  </si>
  <si>
    <t>Razred</t>
  </si>
  <si>
    <t>Skupina</t>
  </si>
  <si>
    <t>Izvor</t>
  </si>
  <si>
    <t>Naziv prihoda</t>
  </si>
  <si>
    <t>Strukt.</t>
  </si>
  <si>
    <t>6XXX</t>
  </si>
  <si>
    <t>63YYY</t>
  </si>
  <si>
    <t>52</t>
  </si>
  <si>
    <t>Ostale pomoći</t>
  </si>
  <si>
    <t>65YYY</t>
  </si>
  <si>
    <t>43</t>
  </si>
  <si>
    <t>Ostali prihodi za posebne namjene</t>
  </si>
  <si>
    <t>66YYY</t>
  </si>
  <si>
    <t>31</t>
  </si>
  <si>
    <t>Vlastiti prihodi</t>
  </si>
  <si>
    <t>67YYY</t>
  </si>
  <si>
    <t>11</t>
  </si>
  <si>
    <t>Opći prihodi i primici</t>
  </si>
  <si>
    <t>A2. RASHODI POSLOVANJA I RASHODI ZA NABAVU NEFINANCIJSKE IMOVINE</t>
  </si>
  <si>
    <t>Naziv rashoda</t>
  </si>
  <si>
    <t>Razred stavke (E1)</t>
  </si>
  <si>
    <t>Skupina stavke (E2)</t>
  </si>
  <si>
    <t>Izvor (razina 2)</t>
  </si>
  <si>
    <t>Ukupni rezultat</t>
  </si>
  <si>
    <t>3</t>
  </si>
  <si>
    <t>Rashodi poslovanja</t>
  </si>
  <si>
    <t>Rezultat</t>
  </si>
  <si>
    <t>Rashodi za zaposlene</t>
  </si>
  <si>
    <t>51</t>
  </si>
  <si>
    <t>Programi Unije</t>
  </si>
  <si>
    <t>32</t>
  </si>
  <si>
    <t>Materijalni rashodi</t>
  </si>
  <si>
    <t>61</t>
  </si>
  <si>
    <t>Donacije</t>
  </si>
  <si>
    <t>71</t>
  </si>
  <si>
    <t>Prihodi od prodaje ili zamjene nefinancijske imovine i naknade s naslova osiguranja</t>
  </si>
  <si>
    <t>815</t>
  </si>
  <si>
    <t>Mehanizam za oporavak i otpornost (NPOO - zajam)</t>
  </si>
  <si>
    <t>34</t>
  </si>
  <si>
    <t>Financijski rashodi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</si>
  <si>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</si>
  <si>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</si>
  <si>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</si>
  <si>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</si>
  <si>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</si>
  <si>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</si>
  <si>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</si>
  <si>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</si>
  <si>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</si>
  <si>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</si>
  <si>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</si>
  <si>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</si>
  <si>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581</t>
  </si>
  <si>
    <t>Mehanizam za oporavak i otpornost – bespovratna sredstva</t>
  </si>
  <si>
    <t>45</t>
  </si>
  <si>
    <t>Rashodi za dodatna ulaganja na nefinancijskoj imovini</t>
  </si>
  <si>
    <t>B. RAČUN FINANCIRANJA</t>
  </si>
  <si>
    <t>Naziv</t>
  </si>
  <si>
    <t>5</t>
  </si>
  <si>
    <t>Izdaci za financijsku imovinu i otplate zajmova</t>
  </si>
  <si>
    <t>54</t>
  </si>
  <si>
    <t>Izdaci za otplatu glavnice primljenih kredita i zajmova</t>
  </si>
  <si>
    <t>A4. RASHODI PREMA FUNKCIJSKOJ KLASIFIKACIJI</t>
  </si>
  <si>
    <t>Brojčana oznaka i naziv</t>
  </si>
  <si>
    <t>Funkcijsko područje (F3) (r/p)</t>
  </si>
  <si>
    <t>GFS</t>
  </si>
  <si>
    <t>GFS Klasifikacija</t>
  </si>
  <si>
    <t>07</t>
  </si>
  <si>
    <t>Zdravstvo</t>
  </si>
  <si>
    <t>073</t>
  </si>
  <si>
    <t>Bolničke službe</t>
  </si>
  <si>
    <t>A3. RASHODI PREMA IZVORIMA FINANCIRANJA</t>
  </si>
  <si>
    <t>SVI</t>
  </si>
  <si>
    <t>1</t>
  </si>
  <si>
    <t>Prihodi za posebne namjene</t>
  </si>
  <si>
    <t>Pomoći</t>
  </si>
  <si>
    <t>58</t>
  </si>
  <si>
    <t>Instrumenti EU nove generacije</t>
  </si>
  <si>
    <t>6</t>
  </si>
  <si>
    <t>7</t>
  </si>
  <si>
    <t>8</t>
  </si>
  <si>
    <t>Namjenski primici</t>
  </si>
  <si>
    <t>81</t>
  </si>
  <si>
    <t>Namjenski primici od zaduživanja</t>
  </si>
  <si>
    <t>II. POSEBNI DIO</t>
  </si>
  <si>
    <t>Šifra</t>
  </si>
  <si>
    <t>Glava (O2) - povijesno</t>
  </si>
  <si>
    <t>HR dugi tekst 1. dio</t>
  </si>
  <si>
    <t>ZAŠTITA ZDRAVLJA</t>
  </si>
  <si>
    <t>3602</t>
  </si>
  <si>
    <t>INVESTICIJE U ZDRAVSTVENU INFRASTRUKTURU</t>
  </si>
  <si>
    <t>K891002</t>
  </si>
  <si>
    <t>KLINIČKI BOLNIČKI CENTAR ZAGREB – IZRAVNA KAPITALNA ULAGANJA</t>
  </si>
  <si>
    <t>Prihodi od prodaje ili zamjene nefinancijske imovine i nakna</t>
  </si>
  <si>
    <t>K891007</t>
  </si>
  <si>
    <t>SANACIJA ŠTETA OD POTRESA</t>
  </si>
  <si>
    <t>T891013</t>
  </si>
  <si>
    <t>JAČANJE OTPORNOSTI ZDRAVSTVENOG SUSTAVA NPOO C5.1</t>
  </si>
  <si>
    <t>3605</t>
  </si>
  <si>
    <t>SIGURNOST GRAĐANA I PRAVA NA ZDRAVSTVENE USLUGE</t>
  </si>
  <si>
    <t>A891001</t>
  </si>
  <si>
    <t>ADMINISTRACIJA I UPRAVLJANJE</t>
  </si>
  <si>
    <t>Naknade građanima i kućanstvima na temelju osiguranja i drug</t>
  </si>
  <si>
    <t>A891004</t>
  </si>
  <si>
    <t>OBRADA UZORAKA TKIVA ZA ZAKLADU ANA RUKAVINA</t>
  </si>
  <si>
    <t>A891006</t>
  </si>
  <si>
    <t>PROVEDBA PREVENTIVNIH PROGRAMA – KLINIČKI BOLNIČKI CENTAR ZAGREB</t>
  </si>
  <si>
    <t>PROVEDBA PREVENTIVNIH PROGRAMA – KLINIČKI BOLNIČKI CENTAR ZA</t>
  </si>
  <si>
    <t>T891011</t>
  </si>
  <si>
    <t>PROGRAM EU ZA ZDRAVLJE</t>
  </si>
  <si>
    <t>T891012</t>
  </si>
  <si>
    <t>PODIZANJE ISTRAŽIVAČKOG I INOVACIJSKOG KAPACITETA NPOO C3.2</t>
  </si>
  <si>
    <t xml:space="preserve">Prihod od Imovine </t>
  </si>
  <si>
    <t>Kazne, upravne mjere i ostali prihodi</t>
  </si>
  <si>
    <t>Pomoć EU</t>
  </si>
  <si>
    <t xml:space="preserve">Instrumenti EU nove generacije </t>
  </si>
  <si>
    <t xml:space="preserve">Donacije </t>
  </si>
  <si>
    <t>Namjenski primitci od zaduživanja</t>
  </si>
  <si>
    <t>Prihod od nefinancijske imove i nadoknade štete s osonova osiguranja</t>
  </si>
  <si>
    <t>Prihodi od prodaje nefinancijske imovine</t>
  </si>
  <si>
    <t>Prihodi od prodaje proizvedene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</si>
</sst>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0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3"/>
      <name val="Arial"/>
      <family val="2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"/>
      <family val="2"/>
      <charset val="238"/>
    </font>
    <font>
      <sz val="11"/>
      <name val="Geneva"/>
      <charset val="238"/>
    </font>
    <font>
      <sz val="8"/>
      <name val="Times New Roman"/>
      <family val="1"/>
      <charset val="238"/>
    </font>
    <font>
      <sz val="8"/>
      <name val="Geneva"/>
      <charset val="238"/>
    </font>
    <font>
      <sz val="11"/>
      <name val="Arial"/>
      <family val="2"/>
      <charset val="238"/>
    </font>
    <font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3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231F20"/>
      <name val="Times New Roman"/>
      <family val="1"/>
      <charset val="238"/>
    </font>
    <font>
      <sz val="9"/>
      <name val="Times New Roman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0">
    <xf numFmtId="0" fontId="0" fillId="2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1" fillId="26" borderId="0" applyNumberFormat="0" applyBorder="0" applyAlignment="0" applyProtection="0"/>
    <xf numFmtId="0" fontId="12" fillId="30" borderId="1" applyNumberFormat="0" applyAlignment="0" applyProtection="0"/>
    <xf numFmtId="0" fontId="13" fillId="23" borderId="2" applyNumberFormat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0" fillId="1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27" borderId="1" applyNumberFormat="0" applyAlignment="0" applyProtection="0"/>
    <xf numFmtId="0" fontId="19" fillId="0" borderId="7" applyNumberFormat="0" applyFill="0" applyAlignment="0" applyProtection="0"/>
    <xf numFmtId="0" fontId="19" fillId="27" borderId="0" applyNumberFormat="0" applyBorder="0" applyAlignment="0" applyProtection="0"/>
    <xf numFmtId="0" fontId="26" fillId="2" borderId="0"/>
    <xf numFmtId="0" fontId="26" fillId="2" borderId="0"/>
    <xf numFmtId="0" fontId="42" fillId="0" borderId="0"/>
    <xf numFmtId="0" fontId="1" fillId="0" borderId="0"/>
    <xf numFmtId="0" fontId="2" fillId="26" borderId="1" applyNumberFormat="0" applyFont="0" applyAlignment="0" applyProtection="0"/>
    <xf numFmtId="0" fontId="20" fillId="30" borderId="6" applyNumberFormat="0" applyAlignment="0" applyProtection="0"/>
    <xf numFmtId="4" fontId="2" fillId="34" borderId="1" applyNumberFormat="0" applyProtection="0">
      <alignment vertical="center"/>
    </xf>
    <xf numFmtId="4" fontId="23" fillId="35" borderId="1" applyNumberFormat="0" applyProtection="0">
      <alignment vertical="center"/>
    </xf>
    <xf numFmtId="4" fontId="2" fillId="35" borderId="1" applyNumberFormat="0" applyProtection="0">
      <alignment horizontal="left" vertical="center" indent="1" justifyLastLine="1"/>
    </xf>
    <xf numFmtId="4" fontId="2" fillId="35" borderId="1" applyNumberFormat="0" applyProtection="0">
      <alignment horizontal="left" vertical="center" indent="1"/>
    </xf>
    <xf numFmtId="0" fontId="6" fillId="34" borderId="8" applyNumberFormat="0" applyProtection="0">
      <alignment horizontal="left" vertical="top" indent="1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4" fontId="2" fillId="37" borderId="1" applyNumberFormat="0" applyProtection="0">
      <alignment horizontal="right" vertical="center"/>
    </xf>
    <xf numFmtId="4" fontId="2" fillId="38" borderId="1" applyNumberFormat="0" applyProtection="0">
      <alignment horizontal="right" vertical="center"/>
    </xf>
    <xf numFmtId="4" fontId="2" fillId="39" borderId="9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40" borderId="1" applyNumberFormat="0" applyProtection="0">
      <alignment horizontal="right" vertical="center"/>
    </xf>
    <xf numFmtId="4" fontId="2" fillId="41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2" fillId="42" borderId="1" applyNumberFormat="0" applyProtection="0">
      <alignment horizontal="right" vertical="center"/>
    </xf>
    <xf numFmtId="4" fontId="2" fillId="43" borderId="9" applyNumberFormat="0" applyProtection="0">
      <alignment horizontal="left" vertical="center" indent="1" justifyLastLine="1"/>
    </xf>
    <xf numFmtId="4" fontId="2" fillId="43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2" fillId="3" borderId="1" applyNumberFormat="0" applyProtection="0">
      <alignment horizontal="right" vertical="center"/>
    </xf>
    <xf numFmtId="4" fontId="2" fillId="5" borderId="9" applyNumberFormat="0" applyProtection="0">
      <alignment horizontal="left" vertical="center" indent="1" justifyLastLine="1"/>
    </xf>
    <xf numFmtId="4" fontId="2" fillId="5" borderId="9" applyNumberFormat="0" applyProtection="0">
      <alignment horizontal="left" vertical="center" indent="1"/>
    </xf>
    <xf numFmtId="4" fontId="2" fillId="3" borderId="9" applyNumberFormat="0" applyProtection="0">
      <alignment horizontal="left" vertical="center" indent="1" justifyLastLine="1"/>
    </xf>
    <xf numFmtId="4" fontId="2" fillId="3" borderId="9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 justifyLastLine="1"/>
    </xf>
    <xf numFmtId="0" fontId="2" fillId="6" borderId="1" applyNumberFormat="0" applyProtection="0">
      <alignment horizontal="left" vertical="center" indent="1"/>
    </xf>
    <xf numFmtId="0" fontId="2" fillId="8" borderId="8" applyNumberFormat="0" applyProtection="0">
      <alignment horizontal="left" vertical="top" indent="1"/>
    </xf>
    <xf numFmtId="0" fontId="2" fillId="44" borderId="1" applyNumberFormat="0" applyProtection="0">
      <alignment horizontal="left" vertical="center" indent="1" justifyLastLine="1"/>
    </xf>
    <xf numFmtId="0" fontId="2" fillId="44" borderId="1" applyNumberFormat="0" applyProtection="0">
      <alignment horizontal="left" vertical="center" indent="1"/>
    </xf>
    <xf numFmtId="0" fontId="2" fillId="3" borderId="8" applyNumberFormat="0" applyProtection="0">
      <alignment horizontal="left" vertical="top" indent="1"/>
    </xf>
    <xf numFmtId="0" fontId="2" fillId="45" borderId="1" applyNumberFormat="0" applyProtection="0">
      <alignment horizontal="left" vertical="center" indent="1" justifyLastLine="1"/>
    </xf>
    <xf numFmtId="0" fontId="2" fillId="45" borderId="1" applyNumberFormat="0" applyProtection="0">
      <alignment horizontal="left" vertical="center" indent="1"/>
    </xf>
    <xf numFmtId="0" fontId="2" fillId="45" borderId="8" applyNumberFormat="0" applyProtection="0">
      <alignment horizontal="left" vertical="top" indent="1"/>
    </xf>
    <xf numFmtId="0" fontId="2" fillId="5" borderId="1" applyNumberFormat="0" applyProtection="0">
      <alignment horizontal="left" vertical="center" indent="1" justifyLastLine="1"/>
    </xf>
    <xf numFmtId="0" fontId="2" fillId="5" borderId="1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46" borderId="10" applyNumberFormat="0">
      <protection locked="0"/>
    </xf>
    <xf numFmtId="0" fontId="3" fillId="8" borderId="11" applyBorder="0"/>
    <xf numFmtId="4" fontId="4" fillId="47" borderId="8" applyNumberFormat="0" applyProtection="0">
      <alignment vertical="center"/>
    </xf>
    <xf numFmtId="4" fontId="25" fillId="0" borderId="12" applyNumberFormat="0" applyProtection="0">
      <alignment vertical="center"/>
    </xf>
    <xf numFmtId="4" fontId="23" fillId="48" borderId="13" applyNumberFormat="0" applyProtection="0">
      <alignment vertical="center"/>
    </xf>
    <xf numFmtId="4" fontId="4" fillId="6" borderId="8" applyNumberFormat="0" applyProtection="0">
      <alignment horizontal="left" vertical="center" indent="1"/>
    </xf>
    <xf numFmtId="0" fontId="4" fillId="47" borderId="8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23" fillId="49" borderId="1" applyNumberFormat="0" applyProtection="0">
      <alignment horizontal="right" vertical="center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0" fontId="4" fillId="3" borderId="8" applyNumberFormat="0" applyProtection="0">
      <alignment horizontal="left" vertical="top" indent="1"/>
    </xf>
    <xf numFmtId="4" fontId="7" fillId="50" borderId="9" applyNumberFormat="0" applyProtection="0">
      <alignment horizontal="left" vertical="center" indent="1" justifyLastLine="1"/>
    </xf>
    <xf numFmtId="4" fontId="7" fillId="50" borderId="9" applyNumberFormat="0" applyProtection="0">
      <alignment horizontal="left" vertical="center" indent="1"/>
    </xf>
    <xf numFmtId="0" fontId="25" fillId="0" borderId="12"/>
    <xf numFmtId="0" fontId="2" fillId="51" borderId="13"/>
    <xf numFmtId="4" fontId="8" fillId="46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43" fillId="0" borderId="0"/>
    <xf numFmtId="0" fontId="5" fillId="0" borderId="0"/>
    <xf numFmtId="0" fontId="56" fillId="0" borderId="0"/>
    <xf numFmtId="0" fontId="56" fillId="0" borderId="0"/>
    <xf numFmtId="0" fontId="58" fillId="0" borderId="0"/>
    <xf numFmtId="0" fontId="2" fillId="2" borderId="0"/>
  </cellStyleXfs>
  <cellXfs count="246">
    <xf numFmtId="0" fontId="0" fillId="2" borderId="0" xfId="0"/>
    <xf numFmtId="0" fontId="24" fillId="52" borderId="0" xfId="0" applyFont="1" applyFill="1"/>
    <xf numFmtId="0" fontId="26" fillId="2" borderId="0" xfId="0" applyFont="1"/>
    <xf numFmtId="0" fontId="0" fillId="49" borderId="15" xfId="0" applyFill="1" applyBorder="1"/>
    <xf numFmtId="0" fontId="1" fillId="0" borderId="0" xfId="72" applyAlignment="1">
      <alignment vertical="center"/>
    </xf>
    <xf numFmtId="0" fontId="28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0" xfId="72" applyFont="1" applyAlignment="1">
      <alignment vertical="center"/>
    </xf>
    <xf numFmtId="0" fontId="33" fillId="0" borderId="0" xfId="72" applyFont="1" applyAlignment="1">
      <alignment vertical="center"/>
    </xf>
    <xf numFmtId="0" fontId="34" fillId="0" borderId="0" xfId="72" applyFont="1" applyAlignment="1">
      <alignment vertical="center"/>
    </xf>
    <xf numFmtId="0" fontId="31" fillId="0" borderId="0" xfId="72" applyFont="1" applyAlignment="1">
      <alignment horizontal="left" vertical="center"/>
    </xf>
    <xf numFmtId="0" fontId="36" fillId="0" borderId="0" xfId="72" applyFont="1" applyAlignment="1">
      <alignment vertical="center"/>
    </xf>
    <xf numFmtId="0" fontId="32" fillId="0" borderId="0" xfId="72" applyFont="1" applyAlignment="1">
      <alignment horizontal="justify" vertical="center"/>
    </xf>
    <xf numFmtId="4" fontId="27" fillId="0" borderId="0" xfId="72" applyNumberFormat="1" applyFont="1" applyAlignment="1">
      <alignment horizontal="justify" vertical="center"/>
    </xf>
    <xf numFmtId="0" fontId="37" fillId="0" borderId="0" xfId="72" applyFont="1" applyAlignment="1">
      <alignment vertical="center"/>
    </xf>
    <xf numFmtId="0" fontId="28" fillId="0" borderId="0" xfId="72" applyFont="1" applyAlignment="1">
      <alignment horizontal="justify" vertical="center"/>
    </xf>
    <xf numFmtId="0" fontId="38" fillId="0" borderId="0" xfId="72" applyFont="1" applyAlignment="1">
      <alignment horizontal="center" vertical="center"/>
    </xf>
    <xf numFmtId="0" fontId="39" fillId="0" borderId="0" xfId="72" applyFont="1" applyAlignment="1">
      <alignment vertical="center"/>
    </xf>
    <xf numFmtId="164" fontId="27" fillId="0" borderId="0" xfId="72" applyNumberFormat="1" applyFont="1" applyAlignment="1">
      <alignment horizontal="center" vertical="center"/>
    </xf>
    <xf numFmtId="0" fontId="40" fillId="0" borderId="0" xfId="72" applyFont="1" applyAlignment="1">
      <alignment vertical="center"/>
    </xf>
    <xf numFmtId="164" fontId="40" fillId="0" borderId="0" xfId="72" applyNumberFormat="1" applyFont="1" applyAlignment="1">
      <alignment vertical="center"/>
    </xf>
    <xf numFmtId="3" fontId="40" fillId="0" borderId="0" xfId="72" applyNumberFormat="1" applyFont="1" applyAlignment="1">
      <alignment vertical="center"/>
    </xf>
    <xf numFmtId="3" fontId="41" fillId="0" borderId="0" xfId="72" applyNumberFormat="1" applyFont="1" applyAlignment="1">
      <alignment vertical="center"/>
    </xf>
    <xf numFmtId="0" fontId="41" fillId="0" borderId="0" xfId="72" applyFont="1" applyAlignment="1">
      <alignment vertical="center"/>
    </xf>
    <xf numFmtId="0" fontId="35" fillId="0" borderId="0" xfId="72" applyFont="1" applyAlignment="1">
      <alignment vertical="center"/>
    </xf>
    <xf numFmtId="3" fontId="1" fillId="0" borderId="0" xfId="72" applyNumberFormat="1" applyAlignment="1">
      <alignment vertical="center"/>
    </xf>
    <xf numFmtId="0" fontId="29" fillId="0" borderId="0" xfId="72" applyFont="1" applyAlignment="1">
      <alignment horizontal="center" vertical="center"/>
    </xf>
    <xf numFmtId="0" fontId="0" fillId="2" borderId="0" xfId="0" quotePrefix="1" applyAlignment="1"/>
    <xf numFmtId="3" fontId="32" fillId="0" borderId="0" xfId="72" applyNumberFormat="1" applyFont="1" applyAlignment="1">
      <alignment vertical="center"/>
    </xf>
    <xf numFmtId="3" fontId="31" fillId="0" borderId="0" xfId="72" applyNumberFormat="1" applyFont="1" applyAlignment="1">
      <alignment horizontal="left" vertical="center"/>
    </xf>
    <xf numFmtId="3" fontId="29" fillId="0" borderId="0" xfId="72" applyNumberFormat="1" applyFont="1" applyAlignment="1">
      <alignment horizontal="center" vertical="center"/>
    </xf>
    <xf numFmtId="3" fontId="32" fillId="0" borderId="0" xfId="72" applyNumberFormat="1" applyFont="1" applyAlignment="1">
      <alignment horizontal="justify" vertical="center"/>
    </xf>
    <xf numFmtId="4" fontId="0" fillId="2" borderId="0" xfId="0" applyNumberFormat="1"/>
    <xf numFmtId="0" fontId="35" fillId="0" borderId="13" xfId="72" applyFont="1" applyBorder="1" applyAlignment="1">
      <alignment horizontal="justify" vertical="center"/>
    </xf>
    <xf numFmtId="3" fontId="35" fillId="0" borderId="13" xfId="72" applyNumberFormat="1" applyFont="1" applyBorder="1" applyAlignment="1">
      <alignment horizontal="center" vertical="center" wrapText="1"/>
    </xf>
    <xf numFmtId="0" fontId="35" fillId="0" borderId="13" xfId="72" applyFont="1" applyBorder="1" applyAlignment="1">
      <alignment horizontal="left" vertical="center" wrapText="1"/>
    </xf>
    <xf numFmtId="0" fontId="35" fillId="0" borderId="13" xfId="72" quotePrefix="1" applyFont="1" applyBorder="1" applyAlignment="1">
      <alignment horizontal="left" vertical="center" wrapText="1"/>
    </xf>
    <xf numFmtId="4" fontId="35" fillId="53" borderId="0" xfId="72" applyNumberFormat="1" applyFont="1" applyFill="1" applyAlignment="1">
      <alignment horizontal="left" vertical="center"/>
    </xf>
    <xf numFmtId="3" fontId="32" fillId="53" borderId="0" xfId="72" applyNumberFormat="1" applyFont="1" applyFill="1" applyAlignment="1">
      <alignment vertical="center"/>
    </xf>
    <xf numFmtId="0" fontId="35" fillId="53" borderId="13" xfId="72" applyFont="1" applyFill="1" applyBorder="1" applyAlignment="1">
      <alignment horizontal="justify" vertical="center"/>
    </xf>
    <xf numFmtId="0" fontId="35" fillId="53" borderId="13" xfId="72" applyFont="1" applyFill="1" applyBorder="1" applyAlignment="1">
      <alignment horizontal="left" vertical="center" wrapText="1"/>
    </xf>
    <xf numFmtId="0" fontId="2" fillId="36" borderId="1" xfId="80" quotePrefix="1" applyNumberFormat="1">
      <alignment horizontal="left" vertical="center" indent="1" justifyLastLine="1"/>
    </xf>
    <xf numFmtId="0" fontId="2" fillId="3" borderId="1" xfId="97" quotePrefix="1" applyNumberFormat="1">
      <alignment horizontal="right" vertical="center"/>
    </xf>
    <xf numFmtId="3" fontId="2" fillId="0" borderId="1" xfId="121" applyNumberFormat="1">
      <alignment horizontal="right" vertical="center"/>
    </xf>
    <xf numFmtId="0" fontId="2" fillId="6" borderId="1" xfId="102" quotePrefix="1" applyAlignment="1">
      <alignment horizontal="left" vertical="center" indent="2" justifyLastLine="1"/>
    </xf>
    <xf numFmtId="0" fontId="2" fillId="36" borderId="1" xfId="123" quotePrefix="1" applyNumberFormat="1">
      <alignment horizontal="left" vertical="center" indent="1" justifyLastLine="1"/>
    </xf>
    <xf numFmtId="0" fontId="2" fillId="36" borderId="1" xfId="123" quotePrefix="1" applyNumberFormat="1" applyAlignment="1">
      <alignment horizontal="left" vertical="center" wrapText="1" indent="1" justifyLastLine="1"/>
    </xf>
    <xf numFmtId="3" fontId="2" fillId="0" borderId="1" xfId="121" quotePrefix="1" applyNumberFormat="1">
      <alignment horizontal="right" vertical="center"/>
    </xf>
    <xf numFmtId="4" fontId="2" fillId="0" borderId="1" xfId="121" applyNumberFormat="1">
      <alignment horizontal="right" vertical="center"/>
    </xf>
    <xf numFmtId="0" fontId="45" fillId="0" borderId="0" xfId="0" applyFont="1" applyFill="1"/>
    <xf numFmtId="0" fontId="44" fillId="0" borderId="0" xfId="134" applyFont="1" applyFill="1" applyAlignment="1">
      <alignment horizontal="left" vertical="center"/>
    </xf>
    <xf numFmtId="0" fontId="45" fillId="0" borderId="0" xfId="0" applyFont="1" applyFill="1" applyAlignment="1">
      <alignment horizontal="right"/>
    </xf>
    <xf numFmtId="0" fontId="46" fillId="0" borderId="0" xfId="134" applyFont="1" applyFill="1" applyAlignment="1"/>
    <xf numFmtId="0" fontId="45" fillId="0" borderId="0" xfId="0" applyFont="1" applyFill="1" applyAlignment="1"/>
    <xf numFmtId="0" fontId="45" fillId="0" borderId="0" xfId="0" applyFont="1" applyFill="1" applyProtection="1"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45" fillId="0" borderId="0" xfId="0" quotePrefix="1" applyFont="1" applyFill="1" applyProtection="1">
      <protection locked="0"/>
    </xf>
    <xf numFmtId="0" fontId="45" fillId="0" borderId="0" xfId="0" quotePrefix="1" applyFont="1" applyFill="1" applyAlignment="1" applyProtection="1">
      <alignment horizontal="right"/>
      <protection locked="0"/>
    </xf>
    <xf numFmtId="3" fontId="27" fillId="0" borderId="16" xfId="0" applyNumberFormat="1" applyFont="1" applyFill="1" applyBorder="1" applyAlignment="1">
      <alignment horizontal="center" vertical="center" wrapText="1" justifyLastLine="1"/>
    </xf>
    <xf numFmtId="3" fontId="27" fillId="0" borderId="16" xfId="80" applyNumberFormat="1" applyFont="1" applyFill="1" applyBorder="1" applyAlignment="1">
      <alignment horizontal="center" vertical="center" wrapText="1" justifyLastLine="1"/>
    </xf>
    <xf numFmtId="0" fontId="45" fillId="0" borderId="0" xfId="0" applyFont="1" applyFill="1" applyAlignment="1">
      <alignment horizontal="center" vertical="center"/>
    </xf>
    <xf numFmtId="3" fontId="47" fillId="0" borderId="17" xfId="0" applyNumberFormat="1" applyFont="1" applyFill="1" applyBorder="1" applyAlignment="1">
      <alignment horizontal="center" vertical="center" wrapText="1" justifyLastLine="1"/>
    </xf>
    <xf numFmtId="0" fontId="48" fillId="0" borderId="17" xfId="0" applyFont="1" applyFill="1" applyBorder="1" applyAlignment="1">
      <alignment horizontal="center" vertical="center"/>
    </xf>
    <xf numFmtId="3" fontId="47" fillId="0" borderId="17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3" fontId="45" fillId="0" borderId="0" xfId="0" quotePrefix="1" applyNumberFormat="1" applyFont="1" applyFill="1" applyBorder="1" applyAlignment="1">
      <alignment vertical="top" wrapText="1" justifyLastLine="1"/>
    </xf>
    <xf numFmtId="3" fontId="45" fillId="0" borderId="0" xfId="0" applyNumberFormat="1" applyFont="1" applyFill="1" applyBorder="1" applyAlignment="1">
      <alignment vertical="top" wrapText="1" justifyLastLine="1"/>
    </xf>
    <xf numFmtId="0" fontId="2" fillId="0" borderId="1" xfId="80" quotePrefix="1" applyNumberFormat="1" applyFill="1" applyAlignment="1">
      <alignment horizontal="left" vertical="center" indent="1"/>
    </xf>
    <xf numFmtId="4" fontId="2" fillId="0" borderId="1" xfId="123" quotePrefix="1" applyFill="1" applyAlignment="1">
      <alignment horizontal="right" vertical="center" wrapText="1" indent="1"/>
    </xf>
    <xf numFmtId="4" fontId="2" fillId="0" borderId="1" xfId="123" quotePrefix="1" applyFill="1" applyAlignment="1">
      <alignment horizontal="right" vertical="center" indent="1"/>
    </xf>
    <xf numFmtId="0" fontId="0" fillId="0" borderId="0" xfId="0" applyFill="1" applyBorder="1"/>
    <xf numFmtId="0" fontId="45" fillId="0" borderId="0" xfId="0" applyFont="1" applyFill="1" applyBorder="1"/>
    <xf numFmtId="0" fontId="2" fillId="0" borderId="0" xfId="80" quotePrefix="1" applyNumberFormat="1" applyFill="1" applyBorder="1" applyAlignment="1">
      <alignment horizontal="left" vertical="center" indent="1"/>
    </xf>
    <xf numFmtId="4" fontId="2" fillId="0" borderId="0" xfId="97" quotePrefix="1" applyFill="1" applyBorder="1" applyAlignment="1">
      <alignment horizontal="right" vertical="center"/>
    </xf>
    <xf numFmtId="0" fontId="50" fillId="0" borderId="0" xfId="0" applyFont="1" applyFill="1" applyBorder="1"/>
    <xf numFmtId="0" fontId="52" fillId="0" borderId="0" xfId="0" applyFont="1" applyFill="1" applyBorder="1"/>
    <xf numFmtId="0" fontId="24" fillId="0" borderId="0" xfId="0" applyFont="1" applyFill="1" applyBorder="1"/>
    <xf numFmtId="0" fontId="51" fillId="0" borderId="0" xfId="0" applyFont="1" applyFill="1" applyBorder="1"/>
    <xf numFmtId="0" fontId="53" fillId="0" borderId="0" xfId="0" applyFont="1" applyFill="1"/>
    <xf numFmtId="0" fontId="54" fillId="0" borderId="0" xfId="0" applyFont="1" applyFill="1" applyBorder="1"/>
    <xf numFmtId="0" fontId="45" fillId="0" borderId="0" xfId="0" applyFont="1" applyFill="1" applyAlignment="1">
      <alignment wrapText="1"/>
    </xf>
    <xf numFmtId="3" fontId="45" fillId="0" borderId="0" xfId="0" quotePrefix="1" applyNumberFormat="1" applyFont="1" applyFill="1" applyProtection="1">
      <protection locked="0"/>
    </xf>
    <xf numFmtId="3" fontId="55" fillId="0" borderId="17" xfId="0" applyNumberFormat="1" applyFont="1" applyFill="1" applyBorder="1" applyAlignment="1">
      <alignment horizontal="center" vertical="center"/>
    </xf>
    <xf numFmtId="3" fontId="45" fillId="0" borderId="0" xfId="0" applyNumberFormat="1" applyFont="1" applyFill="1"/>
    <xf numFmtId="0" fontId="53" fillId="0" borderId="0" xfId="0" applyFont="1" applyFill="1" applyBorder="1"/>
    <xf numFmtId="3" fontId="0" fillId="0" borderId="0" xfId="0" applyNumberFormat="1" applyFill="1"/>
    <xf numFmtId="0" fontId="0" fillId="0" borderId="0" xfId="0" applyFill="1"/>
    <xf numFmtId="49" fontId="49" fillId="0" borderId="0" xfId="136" applyNumberFormat="1" applyFont="1" applyFill="1"/>
    <xf numFmtId="0" fontId="49" fillId="0" borderId="0" xfId="136" applyFont="1" applyFill="1" applyAlignment="1">
      <alignment wrapText="1"/>
    </xf>
    <xf numFmtId="0" fontId="49" fillId="0" borderId="0" xfId="136" applyFont="1" applyFill="1"/>
    <xf numFmtId="3" fontId="49" fillId="0" borderId="0" xfId="136" applyNumberFormat="1" applyFont="1" applyFill="1"/>
    <xf numFmtId="3" fontId="32" fillId="0" borderId="0" xfId="136" applyNumberFormat="1" applyFont="1" applyFill="1"/>
    <xf numFmtId="3" fontId="35" fillId="0" borderId="17" xfId="137" applyNumberFormat="1" applyFont="1" applyFill="1" applyBorder="1" applyAlignment="1">
      <alignment horizontal="center" vertical="center" wrapText="1"/>
    </xf>
    <xf numFmtId="3" fontId="32" fillId="0" borderId="17" xfId="138" applyNumberFormat="1" applyFont="1" applyFill="1" applyBorder="1" applyAlignment="1">
      <alignment horizontal="center" vertical="center"/>
    </xf>
    <xf numFmtId="0" fontId="2" fillId="0" borderId="0" xfId="102" quotePrefix="1" applyFill="1" applyBorder="1" applyAlignment="1">
      <alignment horizontal="left" vertical="center" indent="1"/>
    </xf>
    <xf numFmtId="0" fontId="27" fillId="0" borderId="0" xfId="105" quotePrefix="1" applyFont="1" applyFill="1" applyBorder="1" applyAlignment="1">
      <alignment horizontal="left" vertical="center" indent="1"/>
    </xf>
    <xf numFmtId="3" fontId="0" fillId="0" borderId="0" xfId="0" applyNumberFormat="1" applyFill="1" applyBorder="1"/>
    <xf numFmtId="3" fontId="2" fillId="0" borderId="0" xfId="123" quotePrefix="1" applyNumberFormat="1" applyFill="1" applyBorder="1" applyAlignment="1">
      <alignment horizontal="left" vertical="center" wrapText="1" indent="1"/>
    </xf>
    <xf numFmtId="3" fontId="2" fillId="0" borderId="0" xfId="123" quotePrefix="1" applyNumberFormat="1" applyFill="1" applyBorder="1" applyAlignment="1">
      <alignment horizontal="left" vertical="center" indent="1"/>
    </xf>
    <xf numFmtId="0" fontId="2" fillId="0" borderId="0" xfId="123" quotePrefix="1" applyNumberFormat="1" applyFill="1" applyBorder="1" applyAlignment="1">
      <alignment horizontal="left" vertical="center" wrapText="1" indent="1"/>
    </xf>
    <xf numFmtId="3" fontId="59" fillId="0" borderId="0" xfId="0" applyNumberFormat="1" applyFont="1" applyFill="1" applyBorder="1"/>
    <xf numFmtId="0" fontId="59" fillId="0" borderId="0" xfId="0" applyFont="1" applyFill="1" applyBorder="1"/>
    <xf numFmtId="3" fontId="59" fillId="0" borderId="0" xfId="0" applyNumberFormat="1" applyFont="1" applyFill="1"/>
    <xf numFmtId="0" fontId="59" fillId="0" borderId="0" xfId="0" applyFont="1" applyFill="1"/>
    <xf numFmtId="0" fontId="60" fillId="0" borderId="0" xfId="80" quotePrefix="1" applyNumberFormat="1" applyFont="1" applyFill="1" applyBorder="1" applyAlignment="1">
      <alignment horizontal="left" vertical="center" indent="1"/>
    </xf>
    <xf numFmtId="3" fontId="60" fillId="0" borderId="0" xfId="97" quotePrefix="1" applyNumberFormat="1" applyFont="1" applyFill="1" applyBorder="1" applyAlignment="1">
      <alignment horizontal="center" vertical="top"/>
    </xf>
    <xf numFmtId="0" fontId="60" fillId="0" borderId="0" xfId="97" quotePrefix="1" applyNumberFormat="1" applyFont="1" applyFill="1" applyBorder="1" applyAlignment="1">
      <alignment horizontal="center" vertical="top"/>
    </xf>
    <xf numFmtId="3" fontId="35" fillId="0" borderId="0" xfId="0" applyNumberFormat="1" applyFont="1" applyFill="1" applyBorder="1"/>
    <xf numFmtId="0" fontId="35" fillId="0" borderId="0" xfId="0" applyFont="1" applyFill="1" applyBorder="1"/>
    <xf numFmtId="3" fontId="35" fillId="0" borderId="0" xfId="0" applyNumberFormat="1" applyFont="1" applyFill="1"/>
    <xf numFmtId="0" fontId="35" fillId="0" borderId="0" xfId="0" applyFont="1" applyFill="1"/>
    <xf numFmtId="0" fontId="61" fillId="0" borderId="0" xfId="102" quotePrefix="1" applyFont="1" applyFill="1" applyBorder="1" applyAlignment="1">
      <alignment horizontal="left" vertical="center" indent="2"/>
    </xf>
    <xf numFmtId="0" fontId="61" fillId="0" borderId="0" xfId="102" quotePrefix="1" applyFont="1" applyFill="1" applyBorder="1" applyAlignment="1">
      <alignment horizontal="left" vertical="center" indent="1"/>
    </xf>
    <xf numFmtId="3" fontId="62" fillId="0" borderId="0" xfId="121" applyNumberFormat="1" applyFont="1" applyFill="1" applyBorder="1">
      <alignment horizontal="right" vertical="center"/>
    </xf>
    <xf numFmtId="3" fontId="61" fillId="0" borderId="0" xfId="0" applyNumberFormat="1" applyFont="1" applyFill="1" applyBorder="1"/>
    <xf numFmtId="0" fontId="61" fillId="0" borderId="0" xfId="0" applyFont="1" applyFill="1" applyBorder="1"/>
    <xf numFmtId="3" fontId="61" fillId="0" borderId="0" xfId="0" applyNumberFormat="1" applyFont="1" applyFill="1"/>
    <xf numFmtId="0" fontId="61" fillId="0" borderId="0" xfId="0" applyFont="1" applyFill="1"/>
    <xf numFmtId="0" fontId="35" fillId="0" borderId="0" xfId="105" quotePrefix="1" applyFont="1" applyFill="1" applyBorder="1" applyAlignment="1">
      <alignment horizontal="left" vertical="center" indent="3"/>
    </xf>
    <xf numFmtId="0" fontId="35" fillId="0" borderId="0" xfId="105" quotePrefix="1" applyFont="1" applyFill="1" applyBorder="1" applyAlignment="1">
      <alignment horizontal="left" vertical="center" indent="1"/>
    </xf>
    <xf numFmtId="3" fontId="60" fillId="0" borderId="0" xfId="121" applyNumberFormat="1" applyFont="1" applyFill="1" applyBorder="1">
      <alignment horizontal="right" vertical="center"/>
    </xf>
    <xf numFmtId="0" fontId="61" fillId="0" borderId="0" xfId="108" quotePrefix="1" applyFont="1" applyFill="1" applyBorder="1" applyAlignment="1">
      <alignment horizontal="left" vertical="center" indent="4"/>
    </xf>
    <xf numFmtId="0" fontId="61" fillId="0" borderId="0" xfId="108" quotePrefix="1" applyFont="1" applyFill="1" applyBorder="1" applyAlignment="1">
      <alignment horizontal="left" vertical="center" indent="1"/>
    </xf>
    <xf numFmtId="49" fontId="0" fillId="0" borderId="0" xfId="0" applyNumberFormat="1" applyFill="1"/>
    <xf numFmtId="3" fontId="32" fillId="0" borderId="0" xfId="0" applyNumberFormat="1" applyFont="1" applyFill="1"/>
    <xf numFmtId="0" fontId="32" fillId="0" borderId="0" xfId="0" applyFont="1" applyFill="1"/>
    <xf numFmtId="0" fontId="32" fillId="0" borderId="0" xfId="136" applyFont="1" applyFill="1"/>
    <xf numFmtId="0" fontId="32" fillId="0" borderId="0" xfId="136" applyFont="1" applyFill="1" applyAlignment="1">
      <alignment wrapText="1"/>
    </xf>
    <xf numFmtId="4" fontId="32" fillId="0" borderId="0" xfId="136" applyNumberFormat="1" applyFont="1" applyFill="1"/>
    <xf numFmtId="4" fontId="35" fillId="0" borderId="17" xfId="137" applyNumberFormat="1" applyFont="1" applyFill="1" applyBorder="1" applyAlignment="1">
      <alignment horizontal="center" vertical="center" wrapText="1"/>
    </xf>
    <xf numFmtId="0" fontId="32" fillId="0" borderId="19" xfId="138" applyNumberFormat="1" applyFont="1" applyFill="1" applyBorder="1" applyAlignment="1">
      <alignment horizontal="center" vertical="center"/>
    </xf>
    <xf numFmtId="0" fontId="60" fillId="0" borderId="1" xfId="80" quotePrefix="1" applyNumberFormat="1" applyFont="1" applyFill="1" applyAlignment="1">
      <alignment horizontal="left" vertical="center" indent="1"/>
    </xf>
    <xf numFmtId="3" fontId="60" fillId="0" borderId="1" xfId="123" quotePrefix="1" applyNumberFormat="1" applyFont="1" applyFill="1" applyAlignment="1">
      <alignment horizontal="left" vertical="center" wrapText="1" indent="1"/>
    </xf>
    <xf numFmtId="3" fontId="60" fillId="0" borderId="1" xfId="123" quotePrefix="1" applyNumberFormat="1" applyFont="1" applyFill="1" applyAlignment="1">
      <alignment horizontal="left" vertical="center" indent="1"/>
    </xf>
    <xf numFmtId="0" fontId="60" fillId="0" borderId="1" xfId="123" quotePrefix="1" applyNumberFormat="1" applyFont="1" applyFill="1" applyAlignment="1">
      <alignment horizontal="left" vertical="center" wrapText="1" indent="1"/>
    </xf>
    <xf numFmtId="3" fontId="63" fillId="0" borderId="0" xfId="0" applyNumberFormat="1" applyFont="1" applyFill="1" applyBorder="1"/>
    <xf numFmtId="0" fontId="63" fillId="0" borderId="0" xfId="0" applyFont="1" applyFill="1" applyBorder="1"/>
    <xf numFmtId="3" fontId="63" fillId="0" borderId="0" xfId="0" applyNumberFormat="1" applyFont="1" applyFill="1"/>
    <xf numFmtId="0" fontId="63" fillId="0" borderId="0" xfId="0" applyFont="1" applyFill="1"/>
    <xf numFmtId="0" fontId="64" fillId="0" borderId="0" xfId="0" applyFont="1" applyFill="1"/>
    <xf numFmtId="3" fontId="60" fillId="0" borderId="1" xfId="97" quotePrefix="1" applyNumberFormat="1" applyFont="1" applyFill="1" applyAlignment="1">
      <alignment horizontal="center" vertical="top"/>
    </xf>
    <xf numFmtId="0" fontId="60" fillId="0" borderId="1" xfId="97" quotePrefix="1" applyNumberFormat="1" applyFont="1" applyFill="1" applyAlignment="1">
      <alignment horizontal="center" vertical="top"/>
    </xf>
    <xf numFmtId="0" fontId="35" fillId="0" borderId="0" xfId="102" quotePrefix="1" applyFont="1" applyFill="1" applyBorder="1" applyAlignment="1">
      <alignment horizontal="left" vertical="center" indent="2"/>
    </xf>
    <xf numFmtId="0" fontId="35" fillId="0" borderId="0" xfId="102" quotePrefix="1" applyFont="1" applyFill="1" applyBorder="1" applyAlignment="1">
      <alignment horizontal="left" vertical="center" indent="1"/>
    </xf>
    <xf numFmtId="3" fontId="60" fillId="0" borderId="0" xfId="121" quotePrefix="1" applyNumberFormat="1" applyFont="1" applyFill="1" applyBorder="1">
      <alignment horizontal="right" vertical="center"/>
    </xf>
    <xf numFmtId="3" fontId="62" fillId="0" borderId="0" xfId="121" quotePrefix="1" applyNumberFormat="1" applyFont="1" applyFill="1" applyBorder="1">
      <alignment horizontal="right" vertical="center"/>
    </xf>
    <xf numFmtId="4" fontId="32" fillId="0" borderId="0" xfId="0" applyNumberFormat="1" applyFont="1" applyFill="1"/>
    <xf numFmtId="0" fontId="57" fillId="0" borderId="18" xfId="134" applyFont="1" applyFill="1" applyBorder="1" applyAlignment="1">
      <alignment horizontal="center" vertical="center"/>
    </xf>
    <xf numFmtId="0" fontId="57" fillId="0" borderId="17" xfId="134" applyFont="1" applyFill="1" applyBorder="1" applyAlignment="1">
      <alignment horizontal="center" vertical="center"/>
    </xf>
    <xf numFmtId="0" fontId="2" fillId="0" borderId="1" xfId="123" quotePrefix="1" applyNumberFormat="1" applyFill="1" applyAlignment="1">
      <alignment horizontal="left" vertical="center" wrapText="1" indent="1"/>
    </xf>
    <xf numFmtId="0" fontId="2" fillId="0" borderId="1" xfId="123" quotePrefix="1" applyNumberFormat="1" applyFill="1" applyAlignment="1">
      <alignment horizontal="left" vertical="center" indent="1"/>
    </xf>
    <xf numFmtId="3" fontId="2" fillId="0" borderId="0" xfId="80" quotePrefix="1" applyNumberFormat="1" applyFill="1" applyBorder="1" applyAlignment="1">
      <alignment horizontal="left" vertical="center" indent="1"/>
    </xf>
    <xf numFmtId="0" fontId="2" fillId="0" borderId="0" xfId="97" quotePrefix="1" applyNumberFormat="1" applyFill="1" applyBorder="1" applyAlignment="1">
      <alignment horizontal="center" vertical="top"/>
    </xf>
    <xf numFmtId="3" fontId="60" fillId="0" borderId="0" xfId="123" quotePrefix="1" applyNumberFormat="1" applyFont="1" applyFill="1" applyBorder="1" applyAlignment="1">
      <alignment horizontal="left" vertical="center" indent="1"/>
    </xf>
    <xf numFmtId="0" fontId="60" fillId="0" borderId="0" xfId="123" quotePrefix="1" applyNumberFormat="1" applyFont="1" applyFill="1" applyBorder="1" applyAlignment="1">
      <alignment horizontal="left" vertical="center" indent="1"/>
    </xf>
    <xf numFmtId="3" fontId="60" fillId="0" borderId="0" xfId="75" applyNumberFormat="1" applyFont="1" applyFill="1" applyBorder="1">
      <alignment vertical="center"/>
    </xf>
    <xf numFmtId="0" fontId="35" fillId="0" borderId="0" xfId="108" quotePrefix="1" applyFont="1" applyFill="1" applyBorder="1" applyAlignment="1">
      <alignment horizontal="left" vertical="center" indent="4"/>
    </xf>
    <xf numFmtId="0" fontId="35" fillId="0" borderId="0" xfId="108" quotePrefix="1" applyFont="1" applyFill="1" applyBorder="1" applyAlignment="1">
      <alignment horizontal="left" vertical="center" indent="1"/>
    </xf>
    <xf numFmtId="0" fontId="35" fillId="0" borderId="0" xfId="111" quotePrefix="1" applyFont="1" applyFill="1" applyBorder="1" applyAlignment="1">
      <alignment horizontal="left" vertical="center" indent="5"/>
    </xf>
    <xf numFmtId="0" fontId="35" fillId="0" borderId="0" xfId="111" quotePrefix="1" applyFont="1" applyFill="1" applyBorder="1" applyAlignment="1">
      <alignment horizontal="left" vertical="center" indent="1"/>
    </xf>
    <xf numFmtId="0" fontId="61" fillId="0" borderId="0" xfId="111" quotePrefix="1" applyFont="1" applyFill="1" applyBorder="1" applyAlignment="1">
      <alignment horizontal="left" vertical="center" indent="6"/>
    </xf>
    <xf numFmtId="0" fontId="61" fillId="0" borderId="0" xfId="111" quotePrefix="1" applyFont="1" applyFill="1" applyBorder="1" applyAlignment="1">
      <alignment horizontal="left" vertical="center" indent="1"/>
    </xf>
    <xf numFmtId="3" fontId="62" fillId="0" borderId="0" xfId="123" quotePrefix="1" applyNumberFormat="1" applyFont="1" applyFill="1" applyBorder="1" applyAlignment="1">
      <alignment horizontal="left" vertical="center" indent="1"/>
    </xf>
    <xf numFmtId="0" fontId="62" fillId="0" borderId="0" xfId="123" quotePrefix="1" applyNumberFormat="1" applyFont="1" applyFill="1" applyBorder="1" applyAlignment="1">
      <alignment horizontal="left" vertical="center" indent="1"/>
    </xf>
    <xf numFmtId="3" fontId="62" fillId="0" borderId="0" xfId="75" applyNumberFormat="1" applyFont="1" applyFill="1" applyBorder="1">
      <alignment vertical="center"/>
    </xf>
    <xf numFmtId="0" fontId="32" fillId="0" borderId="0" xfId="111" quotePrefix="1" applyFont="1" applyFill="1" applyBorder="1" applyAlignment="1">
      <alignment horizontal="left" vertical="center" indent="7"/>
    </xf>
    <xf numFmtId="0" fontId="32" fillId="0" borderId="0" xfId="111" quotePrefix="1" applyFont="1" applyFill="1" applyBorder="1" applyAlignment="1">
      <alignment horizontal="left" vertical="center" indent="1"/>
    </xf>
    <xf numFmtId="3" fontId="65" fillId="0" borderId="0" xfId="123" quotePrefix="1" applyNumberFormat="1" applyFont="1" applyFill="1" applyBorder="1" applyAlignment="1">
      <alignment horizontal="left" vertical="center" indent="1"/>
    </xf>
    <xf numFmtId="0" fontId="65" fillId="0" borderId="0" xfId="123" quotePrefix="1" applyNumberFormat="1" applyFont="1" applyFill="1" applyBorder="1" applyAlignment="1">
      <alignment horizontal="left" vertical="center" indent="1"/>
    </xf>
    <xf numFmtId="3" fontId="65" fillId="0" borderId="0" xfId="75" applyNumberFormat="1" applyFont="1" applyFill="1" applyBorder="1">
      <alignment vertical="center"/>
    </xf>
    <xf numFmtId="0" fontId="32" fillId="0" borderId="0" xfId="0" applyFont="1" applyFill="1" applyBorder="1"/>
    <xf numFmtId="0" fontId="32" fillId="0" borderId="0" xfId="111" quotePrefix="1" applyFont="1" applyFill="1" applyBorder="1" applyAlignment="1">
      <alignment horizontal="left" vertical="center" indent="8"/>
    </xf>
    <xf numFmtId="3" fontId="65" fillId="0" borderId="0" xfId="121" applyNumberFormat="1" applyFont="1" applyFill="1" applyBorder="1">
      <alignment horizontal="right" vertical="center"/>
    </xf>
    <xf numFmtId="3" fontId="62" fillId="0" borderId="0" xfId="75" quotePrefix="1" applyNumberFormat="1" applyFont="1" applyFill="1" applyBorder="1">
      <alignment vertical="center"/>
    </xf>
    <xf numFmtId="3" fontId="65" fillId="0" borderId="0" xfId="75" quotePrefix="1" applyNumberFormat="1" applyFont="1" applyFill="1" applyBorder="1">
      <alignment vertical="center"/>
    </xf>
    <xf numFmtId="3" fontId="65" fillId="0" borderId="0" xfId="121" quotePrefix="1" applyNumberFormat="1" applyFont="1" applyFill="1" applyBorder="1">
      <alignment horizontal="right" vertical="center"/>
    </xf>
    <xf numFmtId="3" fontId="60" fillId="0" borderId="0" xfId="75" quotePrefix="1" applyNumberFormat="1" applyFont="1" applyFill="1" applyBorder="1">
      <alignment vertical="center"/>
    </xf>
    <xf numFmtId="3" fontId="50" fillId="0" borderId="0" xfId="0" applyNumberFormat="1" applyFont="1" applyFill="1" applyBorder="1"/>
    <xf numFmtId="3" fontId="24" fillId="0" borderId="0" xfId="0" applyNumberFormat="1" applyFont="1" applyFill="1" applyBorder="1"/>
    <xf numFmtId="0" fontId="35" fillId="0" borderId="0" xfId="105" quotePrefix="1" applyFont="1" applyFill="1" applyBorder="1" applyAlignment="1">
      <alignment horizontal="left" vertical="center" wrapText="1" indent="1"/>
    </xf>
    <xf numFmtId="0" fontId="61" fillId="0" borderId="0" xfId="108" quotePrefix="1" applyFont="1" applyFill="1" applyBorder="1" applyAlignment="1">
      <alignment horizontal="left" vertical="center" wrapText="1" indent="1"/>
    </xf>
    <xf numFmtId="3" fontId="35" fillId="0" borderId="16" xfId="0" applyNumberFormat="1" applyFont="1" applyFill="1" applyBorder="1" applyAlignment="1">
      <alignment horizontal="center" vertical="center" wrapText="1" justifyLastLine="1"/>
    </xf>
    <xf numFmtId="3" fontId="35" fillId="0" borderId="16" xfId="80" applyNumberFormat="1" applyFont="1" applyFill="1" applyBorder="1" applyAlignment="1">
      <alignment horizontal="center" vertical="center" wrapText="1" justifyLastLine="1"/>
    </xf>
    <xf numFmtId="0" fontId="35" fillId="0" borderId="0" xfId="0" quotePrefix="1" applyFont="1" applyFill="1" applyBorder="1" applyAlignment="1">
      <alignment vertical="top" wrapText="1" justifyLastLine="1"/>
    </xf>
    <xf numFmtId="0" fontId="35" fillId="0" borderId="0" xfId="0" applyFont="1" applyFill="1" applyBorder="1" applyAlignment="1">
      <alignment vertical="top" wrapText="1" justifyLastLine="1"/>
    </xf>
    <xf numFmtId="0" fontId="32" fillId="0" borderId="1" xfId="80" quotePrefix="1" applyNumberFormat="1" applyFont="1" applyFill="1" applyAlignment="1">
      <alignment horizontal="left" vertical="center" indent="1"/>
    </xf>
    <xf numFmtId="4" fontId="32" fillId="0" borderId="1" xfId="123" quotePrefix="1" applyFont="1" applyFill="1" applyAlignment="1">
      <alignment horizontal="left" vertical="center" wrapText="1" indent="1"/>
    </xf>
    <xf numFmtId="4" fontId="32" fillId="0" borderId="1" xfId="123" quotePrefix="1" applyFont="1" applyFill="1" applyAlignment="1">
      <alignment horizontal="left" vertical="center" indent="1"/>
    </xf>
    <xf numFmtId="4" fontId="32" fillId="0" borderId="1" xfId="97" quotePrefix="1" applyFont="1" applyFill="1" applyAlignment="1">
      <alignment horizontal="center" vertical="center"/>
    </xf>
    <xf numFmtId="0" fontId="32" fillId="0" borderId="1" xfId="77" quotePrefix="1" applyNumberFormat="1" applyFont="1" applyFill="1" applyAlignment="1">
      <alignment horizontal="left" vertical="center" indent="1"/>
    </xf>
    <xf numFmtId="3" fontId="32" fillId="0" borderId="1" xfId="75" applyNumberFormat="1" applyFont="1" applyFill="1">
      <alignment vertical="center"/>
    </xf>
    <xf numFmtId="3" fontId="32" fillId="0" borderId="1" xfId="75" quotePrefix="1" applyNumberFormat="1" applyFont="1" applyFill="1">
      <alignment vertical="center"/>
    </xf>
    <xf numFmtId="4" fontId="35" fillId="0" borderId="0" xfId="123" quotePrefix="1" applyFont="1" applyFill="1" applyBorder="1" applyAlignment="1">
      <alignment horizontal="left" vertical="center" indent="1"/>
    </xf>
    <xf numFmtId="0" fontId="60" fillId="0" borderId="0" xfId="77" quotePrefix="1" applyNumberFormat="1" applyFont="1" applyFill="1" applyBorder="1" applyAlignment="1">
      <alignment horizontal="left" vertical="center" indent="1"/>
    </xf>
    <xf numFmtId="0" fontId="61" fillId="0" borderId="0" xfId="0" quotePrefix="1" applyFont="1" applyFill="1" applyBorder="1" applyAlignment="1">
      <alignment vertical="top" wrapText="1" justifyLastLine="1"/>
    </xf>
    <xf numFmtId="0" fontId="61" fillId="0" borderId="0" xfId="0" applyFont="1" applyFill="1" applyBorder="1" applyAlignment="1">
      <alignment vertical="top" wrapText="1" justifyLastLine="1"/>
    </xf>
    <xf numFmtId="4" fontId="61" fillId="0" borderId="0" xfId="123" quotePrefix="1" applyFont="1" applyFill="1" applyBorder="1" applyAlignment="1">
      <alignment horizontal="left" vertical="center" indent="1"/>
    </xf>
    <xf numFmtId="3" fontId="66" fillId="0" borderId="17" xfId="0" applyNumberFormat="1" applyFont="1" applyFill="1" applyBorder="1" applyAlignment="1">
      <alignment horizontal="center" vertical="center" wrapText="1" justifyLastLine="1"/>
    </xf>
    <xf numFmtId="3" fontId="35" fillId="0" borderId="0" xfId="0" applyNumberFormat="1" applyFont="1" applyFill="1" applyBorder="1" applyAlignment="1">
      <alignment horizontal="center" vertical="center" wrapText="1" justifyLastLine="1"/>
    </xf>
    <xf numFmtId="0" fontId="32" fillId="0" borderId="0" xfId="0" applyFont="1" applyFill="1" applyBorder="1" applyAlignment="1">
      <alignment horizontal="center" vertical="center"/>
    </xf>
    <xf numFmtId="0" fontId="32" fillId="0" borderId="0" xfId="77" quotePrefix="1" applyNumberFormat="1" applyFont="1" applyFill="1" applyBorder="1" applyAlignment="1">
      <alignment horizontal="left" vertical="center" indent="1"/>
    </xf>
    <xf numFmtId="3" fontId="32" fillId="0" borderId="0" xfId="75" applyNumberFormat="1" applyFont="1" applyFill="1" applyBorder="1">
      <alignment vertical="center"/>
    </xf>
    <xf numFmtId="3" fontId="67" fillId="0" borderId="0" xfId="0" quotePrefix="1" applyNumberFormat="1" applyFont="1" applyFill="1" applyBorder="1" applyAlignment="1">
      <alignment vertical="top" wrapText="1" justifyLastLine="1"/>
    </xf>
    <xf numFmtId="3" fontId="67" fillId="0" borderId="0" xfId="0" applyNumberFormat="1" applyFont="1" applyFill="1" applyBorder="1" applyAlignment="1">
      <alignment vertical="top" wrapText="1" justifyLastLine="1"/>
    </xf>
    <xf numFmtId="3" fontId="35" fillId="0" borderId="0" xfId="0" applyNumberFormat="1" applyFont="1" applyFill="1" applyBorder="1" applyAlignment="1">
      <alignment vertical="top" wrapText="1" justifyLastLine="1"/>
    </xf>
    <xf numFmtId="0" fontId="35" fillId="0" borderId="0" xfId="102" quotePrefix="1" applyFont="1" applyFill="1" applyBorder="1" applyAlignment="1">
      <alignment horizontal="left" vertical="center" wrapText="1" indent="2" justifyLastLine="1"/>
    </xf>
    <xf numFmtId="3" fontId="60" fillId="0" borderId="0" xfId="75" applyNumberFormat="1" applyFont="1" applyFill="1" applyBorder="1" applyAlignment="1">
      <alignment horizontal="right" vertical="center"/>
    </xf>
    <xf numFmtId="3" fontId="35" fillId="0" borderId="0" xfId="0" quotePrefix="1" applyNumberFormat="1" applyFont="1" applyFill="1" applyBorder="1" applyAlignment="1">
      <alignment vertical="top" wrapText="1" justifyLastLine="1"/>
    </xf>
    <xf numFmtId="0" fontId="35" fillId="0" borderId="0" xfId="105" quotePrefix="1" applyFont="1" applyFill="1" applyBorder="1" applyAlignment="1">
      <alignment horizontal="left" vertical="center" wrapText="1" indent="3"/>
    </xf>
    <xf numFmtId="3" fontId="61" fillId="0" borderId="0" xfId="0" applyNumberFormat="1" applyFont="1" applyFill="1" applyBorder="1" applyAlignment="1">
      <alignment horizontal="left" vertical="top" wrapText="1" justifyLastLine="1"/>
    </xf>
    <xf numFmtId="3" fontId="61" fillId="0" borderId="0" xfId="0" applyNumberFormat="1" applyFont="1" applyFill="1" applyBorder="1" applyAlignment="1">
      <alignment vertical="top" wrapText="1" justifyLastLine="1"/>
    </xf>
    <xf numFmtId="3" fontId="62" fillId="0" borderId="0" xfId="121" applyNumberFormat="1" applyFont="1" applyFill="1" applyBorder="1" applyAlignment="1">
      <alignment horizontal="right" vertical="center"/>
    </xf>
    <xf numFmtId="3" fontId="61" fillId="0" borderId="0" xfId="0" quotePrefix="1" applyNumberFormat="1" applyFont="1" applyFill="1" applyBorder="1" applyAlignment="1">
      <alignment vertical="top" wrapText="1" justifyLastLine="1"/>
    </xf>
    <xf numFmtId="0" fontId="61" fillId="0" borderId="0" xfId="108" quotePrefix="1" applyFont="1" applyFill="1" applyBorder="1" applyAlignment="1">
      <alignment horizontal="left" vertical="center" wrapText="1" indent="4"/>
    </xf>
    <xf numFmtId="0" fontId="61" fillId="0" borderId="0" xfId="108" quotePrefix="1" applyFont="1" applyFill="1" applyBorder="1" applyAlignment="1">
      <alignment horizontal="left" vertical="center" wrapText="1"/>
    </xf>
    <xf numFmtId="4" fontId="62" fillId="0" borderId="0" xfId="121" applyNumberFormat="1" applyFont="1" applyFill="1" applyBorder="1" applyAlignment="1">
      <alignment horizontal="right" vertical="center"/>
    </xf>
    <xf numFmtId="3" fontId="35" fillId="0" borderId="0" xfId="0" applyNumberFormat="1" applyFont="1" applyFill="1" applyBorder="1" applyAlignment="1">
      <alignment horizontal="left" vertical="top" wrapText="1" justifyLastLine="1"/>
    </xf>
    <xf numFmtId="0" fontId="32" fillId="0" borderId="0" xfId="0" applyFont="1" applyFill="1" applyAlignment="1">
      <alignment wrapText="1"/>
    </xf>
    <xf numFmtId="4" fontId="60" fillId="0" borderId="0" xfId="75" applyNumberFormat="1" applyFont="1" applyFill="1" applyBorder="1" applyAlignment="1">
      <alignment horizontal="right" vertical="center"/>
    </xf>
    <xf numFmtId="3" fontId="68" fillId="0" borderId="13" xfId="71" applyNumberFormat="1" applyFont="1" applyFill="1" applyBorder="1" applyAlignment="1">
      <alignment horizontal="right" vertical="center"/>
    </xf>
    <xf numFmtId="0" fontId="69" fillId="0" borderId="13" xfId="72" applyFont="1" applyBorder="1" applyAlignment="1">
      <alignment horizontal="center" vertical="center"/>
    </xf>
    <xf numFmtId="3" fontId="69" fillId="0" borderId="13" xfId="72" applyNumberFormat="1" applyFont="1" applyBorder="1" applyAlignment="1">
      <alignment horizontal="center" vertical="center"/>
    </xf>
    <xf numFmtId="0" fontId="69" fillId="53" borderId="13" xfId="72" applyFont="1" applyFill="1" applyBorder="1" applyAlignment="1">
      <alignment horizontal="center" vertical="center"/>
    </xf>
    <xf numFmtId="3" fontId="69" fillId="53" borderId="13" xfId="72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/>
    <xf numFmtId="3" fontId="54" fillId="0" borderId="0" xfId="0" applyNumberFormat="1" applyFont="1" applyFill="1" applyBorder="1"/>
    <xf numFmtId="3" fontId="35" fillId="0" borderId="0" xfId="0" quotePrefix="1" applyNumberFormat="1" applyFont="1" applyFill="1" applyBorder="1" applyAlignment="1">
      <alignment horizontal="left" vertical="top" wrapText="1" justifyLastLine="1"/>
    </xf>
    <xf numFmtId="164" fontId="31" fillId="0" borderId="0" xfId="72" applyNumberFormat="1" applyFont="1" applyAlignment="1">
      <alignment horizontal="center" vertical="center" wrapText="1"/>
    </xf>
    <xf numFmtId="0" fontId="31" fillId="0" borderId="0" xfId="72" applyFont="1" applyAlignment="1">
      <alignment horizontal="center" vertical="center" wrapText="1"/>
    </xf>
    <xf numFmtId="0" fontId="29" fillId="0" borderId="0" xfId="72" applyFont="1" applyAlignment="1">
      <alignment horizontal="center" vertical="center"/>
    </xf>
    <xf numFmtId="4" fontId="31" fillId="0" borderId="0" xfId="72" applyNumberFormat="1" applyFont="1" applyAlignment="1">
      <alignment horizontal="center" vertical="center"/>
    </xf>
    <xf numFmtId="4" fontId="31" fillId="53" borderId="0" xfId="72" applyNumberFormat="1" applyFont="1" applyFill="1" applyAlignment="1">
      <alignment horizontal="center" vertical="center"/>
    </xf>
    <xf numFmtId="0" fontId="44" fillId="0" borderId="0" xfId="134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1" fillId="0" borderId="0" xfId="135" applyFont="1" applyFill="1" applyAlignment="1">
      <alignment horizontal="center" vertical="center"/>
    </xf>
    <xf numFmtId="0" fontId="31" fillId="0" borderId="0" xfId="136" applyFont="1" applyFill="1" applyAlignment="1">
      <alignment horizontal="center"/>
    </xf>
    <xf numFmtId="0" fontId="57" fillId="0" borderId="17" xfId="134" applyFont="1" applyFill="1" applyBorder="1" applyAlignment="1">
      <alignment horizontal="center" vertical="center"/>
    </xf>
    <xf numFmtId="0" fontId="32" fillId="0" borderId="17" xfId="134" applyNumberFormat="1" applyFont="1" applyFill="1" applyBorder="1" applyAlignment="1">
      <alignment horizontal="center" vertical="center"/>
    </xf>
    <xf numFmtId="49" fontId="31" fillId="0" borderId="0" xfId="136" applyNumberFormat="1" applyFont="1" applyFill="1" applyAlignment="1">
      <alignment horizontal="center"/>
    </xf>
    <xf numFmtId="0" fontId="57" fillId="0" borderId="18" xfId="134" applyFont="1" applyFill="1" applyBorder="1" applyAlignment="1">
      <alignment horizontal="center" vertical="center"/>
    </xf>
    <xf numFmtId="0" fontId="32" fillId="0" borderId="18" xfId="134" applyNumberFormat="1" applyFont="1" applyFill="1" applyBorder="1" applyAlignment="1">
      <alignment horizontal="center" vertical="center"/>
    </xf>
    <xf numFmtId="0" fontId="46" fillId="0" borderId="0" xfId="134" applyFont="1" applyFill="1" applyAlignment="1">
      <alignment horizontal="center"/>
    </xf>
    <xf numFmtId="0" fontId="31" fillId="0" borderId="0" xfId="139" applyFont="1" applyFill="1" applyAlignment="1">
      <alignment horizontal="center"/>
    </xf>
    <xf numFmtId="3" fontId="32" fillId="0" borderId="1" xfId="123" quotePrefix="1" applyNumberFormat="1" applyFont="1" applyFill="1" applyAlignment="1">
      <alignment horizontal="left" vertical="center" indent="1"/>
    </xf>
    <xf numFmtId="3" fontId="32" fillId="0" borderId="1" xfId="97" quotePrefix="1" applyNumberFormat="1" applyFont="1" applyFill="1" applyAlignment="1">
      <alignment horizontal="center" vertical="center"/>
    </xf>
  </cellXfs>
  <cellStyles count="140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2" xfId="4" xr:uid="{00000000-0005-0000-0000-000003000000}"/>
    <cellStyle name="Accent1 3" xfId="5" xr:uid="{00000000-0005-0000-0000-000004000000}"/>
    <cellStyle name="Accent1 4" xfId="6" xr:uid="{00000000-0005-0000-0000-000005000000}"/>
    <cellStyle name="Accent1 5" xfId="7" xr:uid="{00000000-0005-0000-0000-000006000000}"/>
    <cellStyle name="Accent1 6" xfId="8" xr:uid="{00000000-0005-0000-0000-000007000000}"/>
    <cellStyle name="Accent1 7" xfId="9" xr:uid="{00000000-0005-0000-0000-000008000000}"/>
    <cellStyle name="Accent2 - 20%" xfId="10" xr:uid="{00000000-0005-0000-0000-000009000000}"/>
    <cellStyle name="Accent2 - 40%" xfId="11" xr:uid="{00000000-0005-0000-0000-00000A000000}"/>
    <cellStyle name="Accent2 - 60%" xfId="12" xr:uid="{00000000-0005-0000-0000-00000B000000}"/>
    <cellStyle name="Accent2 2" xfId="13" xr:uid="{00000000-0005-0000-0000-00000C000000}"/>
    <cellStyle name="Accent2 3" xfId="14" xr:uid="{00000000-0005-0000-0000-00000D000000}"/>
    <cellStyle name="Accent2 4" xfId="15" xr:uid="{00000000-0005-0000-0000-00000E000000}"/>
    <cellStyle name="Accent2 5" xfId="16" xr:uid="{00000000-0005-0000-0000-00000F000000}"/>
    <cellStyle name="Accent2 6" xfId="17" xr:uid="{00000000-0005-0000-0000-000010000000}"/>
    <cellStyle name="Accent2 7" xfId="18" xr:uid="{00000000-0005-0000-0000-000011000000}"/>
    <cellStyle name="Accent3 - 20%" xfId="19" xr:uid="{00000000-0005-0000-0000-000012000000}"/>
    <cellStyle name="Accent3 - 40%" xfId="20" xr:uid="{00000000-0005-0000-0000-000013000000}"/>
    <cellStyle name="Accent3 - 60%" xfId="21" xr:uid="{00000000-0005-0000-0000-000014000000}"/>
    <cellStyle name="Accent3 2" xfId="22" xr:uid="{00000000-0005-0000-0000-000015000000}"/>
    <cellStyle name="Accent3 3" xfId="23" xr:uid="{00000000-0005-0000-0000-000016000000}"/>
    <cellStyle name="Accent3 4" xfId="24" xr:uid="{00000000-0005-0000-0000-000017000000}"/>
    <cellStyle name="Accent3 5" xfId="25" xr:uid="{00000000-0005-0000-0000-000018000000}"/>
    <cellStyle name="Accent3 6" xfId="26" xr:uid="{00000000-0005-0000-0000-000019000000}"/>
    <cellStyle name="Accent3 7" xfId="27" xr:uid="{00000000-0005-0000-0000-00001A000000}"/>
    <cellStyle name="Accent4 - 20%" xfId="28" xr:uid="{00000000-0005-0000-0000-00001B000000}"/>
    <cellStyle name="Accent4 - 40%" xfId="29" xr:uid="{00000000-0005-0000-0000-00001C000000}"/>
    <cellStyle name="Accent4 - 60%" xfId="30" xr:uid="{00000000-0005-0000-0000-00001D000000}"/>
    <cellStyle name="Accent4 2" xfId="31" xr:uid="{00000000-0005-0000-0000-00001E000000}"/>
    <cellStyle name="Accent4 3" xfId="32" xr:uid="{00000000-0005-0000-0000-00001F000000}"/>
    <cellStyle name="Accent4 4" xfId="33" xr:uid="{00000000-0005-0000-0000-000020000000}"/>
    <cellStyle name="Accent4 5" xfId="34" xr:uid="{00000000-0005-0000-0000-000021000000}"/>
    <cellStyle name="Accent4 6" xfId="35" xr:uid="{00000000-0005-0000-0000-000022000000}"/>
    <cellStyle name="Accent4 7" xfId="36" xr:uid="{00000000-0005-0000-0000-000023000000}"/>
    <cellStyle name="Accent5 - 20%" xfId="37" xr:uid="{00000000-0005-0000-0000-000024000000}"/>
    <cellStyle name="Accent5 - 40%" xfId="38" xr:uid="{00000000-0005-0000-0000-000025000000}"/>
    <cellStyle name="Accent5 - 60%" xfId="39" xr:uid="{00000000-0005-0000-0000-000026000000}"/>
    <cellStyle name="Accent5 2" xfId="40" xr:uid="{00000000-0005-0000-0000-000027000000}"/>
    <cellStyle name="Accent5 3" xfId="41" xr:uid="{00000000-0005-0000-0000-000028000000}"/>
    <cellStyle name="Accent5 4" xfId="42" xr:uid="{00000000-0005-0000-0000-000029000000}"/>
    <cellStyle name="Accent5 5" xfId="43" xr:uid="{00000000-0005-0000-0000-00002A000000}"/>
    <cellStyle name="Accent5 6" xfId="44" xr:uid="{00000000-0005-0000-0000-00002B000000}"/>
    <cellStyle name="Accent5 7" xfId="45" xr:uid="{00000000-0005-0000-0000-00002C000000}"/>
    <cellStyle name="Accent6 - 20%" xfId="46" xr:uid="{00000000-0005-0000-0000-00002D000000}"/>
    <cellStyle name="Accent6 - 40%" xfId="47" xr:uid="{00000000-0005-0000-0000-00002E000000}"/>
    <cellStyle name="Accent6 - 60%" xfId="48" xr:uid="{00000000-0005-0000-0000-00002F000000}"/>
    <cellStyle name="Accent6 2" xfId="49" xr:uid="{00000000-0005-0000-0000-000030000000}"/>
    <cellStyle name="Accent6 3" xfId="50" xr:uid="{00000000-0005-0000-0000-000031000000}"/>
    <cellStyle name="Accent6 4" xfId="51" xr:uid="{00000000-0005-0000-0000-000032000000}"/>
    <cellStyle name="Accent6 5" xfId="52" xr:uid="{00000000-0005-0000-0000-000033000000}"/>
    <cellStyle name="Accent6 6" xfId="53" xr:uid="{00000000-0005-0000-0000-000034000000}"/>
    <cellStyle name="Accent6 7" xfId="54" xr:uid="{00000000-0005-0000-0000-000035000000}"/>
    <cellStyle name="Bad 2" xfId="55" xr:uid="{00000000-0005-0000-0000-000036000000}"/>
    <cellStyle name="Calculation 2" xfId="56" xr:uid="{00000000-0005-0000-0000-000037000000}"/>
    <cellStyle name="Check Cell 2" xfId="57" xr:uid="{00000000-0005-0000-0000-000038000000}"/>
    <cellStyle name="Emphasis 1" xfId="58" xr:uid="{00000000-0005-0000-0000-000039000000}"/>
    <cellStyle name="Emphasis 2" xfId="59" xr:uid="{00000000-0005-0000-0000-00003A000000}"/>
    <cellStyle name="Emphasis 3" xfId="60" xr:uid="{00000000-0005-0000-0000-00003B000000}"/>
    <cellStyle name="Good 2" xfId="61" xr:uid="{00000000-0005-0000-0000-00003C000000}"/>
    <cellStyle name="Heading 1 2" xfId="62" xr:uid="{00000000-0005-0000-0000-00003D000000}"/>
    <cellStyle name="Heading 2 2" xfId="63" xr:uid="{00000000-0005-0000-0000-00003E000000}"/>
    <cellStyle name="Heading 3 2" xfId="64" xr:uid="{00000000-0005-0000-0000-00003F000000}"/>
    <cellStyle name="Heading 4 2" xfId="65" xr:uid="{00000000-0005-0000-0000-000040000000}"/>
    <cellStyle name="Input 2" xfId="66" xr:uid="{00000000-0005-0000-0000-000041000000}"/>
    <cellStyle name="Linked Cell 2" xfId="67" xr:uid="{00000000-0005-0000-0000-000042000000}"/>
    <cellStyle name="Neutral 2" xfId="68" xr:uid="{00000000-0005-0000-0000-000043000000}"/>
    <cellStyle name="Normal" xfId="0" builtinId="0"/>
    <cellStyle name="Normal 2" xfId="69" xr:uid="{00000000-0005-0000-0000-000045000000}"/>
    <cellStyle name="Normal 3" xfId="70" xr:uid="{00000000-0005-0000-0000-000046000000}"/>
    <cellStyle name="Normal 4" xfId="71" xr:uid="{00000000-0005-0000-0000-000047000000}"/>
    <cellStyle name="Normal 5" xfId="72" xr:uid="{00000000-0005-0000-0000-000048000000}"/>
    <cellStyle name="Normalno 2" xfId="137" xr:uid="{00000000-0005-0000-0000-000049000000}"/>
    <cellStyle name="Normalno 5" xfId="136" xr:uid="{00000000-0005-0000-0000-00004A000000}"/>
    <cellStyle name="Normalno 8" xfId="139" xr:uid="{00000000-0005-0000-0000-00004B000000}"/>
    <cellStyle name="Note 2" xfId="73" xr:uid="{00000000-0005-0000-0000-00004C000000}"/>
    <cellStyle name="Obično_Bilanca prihoda" xfId="138" xr:uid="{00000000-0005-0000-0000-00004D000000}"/>
    <cellStyle name="Obično_PRIHODI 04. -07." xfId="134" xr:uid="{00000000-0005-0000-0000-00004E000000}"/>
    <cellStyle name="Obično_PRIHODI 04. -07. 2" xfId="135" xr:uid="{00000000-0005-0000-0000-00004F000000}"/>
    <cellStyle name="Output 2" xfId="74" xr:uid="{00000000-0005-0000-0000-000050000000}"/>
    <cellStyle name="SAPBEXaggData" xfId="75" xr:uid="{00000000-0005-0000-0000-000051000000}"/>
    <cellStyle name="SAPBEXaggDataEmph" xfId="76" xr:uid="{00000000-0005-0000-0000-000052000000}"/>
    <cellStyle name="SAPBEXaggItem" xfId="77" xr:uid="{00000000-0005-0000-0000-000053000000}"/>
    <cellStyle name="SAPBEXaggItem 2" xfId="78" xr:uid="{00000000-0005-0000-0000-000054000000}"/>
    <cellStyle name="SAPBEXaggItemX" xfId="79" xr:uid="{00000000-0005-0000-0000-000055000000}"/>
    <cellStyle name="SAPBEXchaText" xfId="80" xr:uid="{00000000-0005-0000-0000-000056000000}"/>
    <cellStyle name="SAPBEXchaText 2" xfId="81" xr:uid="{00000000-0005-0000-0000-000057000000}"/>
    <cellStyle name="SAPBEXexcBad7" xfId="82" xr:uid="{00000000-0005-0000-0000-000058000000}"/>
    <cellStyle name="SAPBEXexcBad8" xfId="83" xr:uid="{00000000-0005-0000-0000-000059000000}"/>
    <cellStyle name="SAPBEXexcBad9" xfId="84" xr:uid="{00000000-0005-0000-0000-00005A000000}"/>
    <cellStyle name="SAPBEXexcCritical4" xfId="85" xr:uid="{00000000-0005-0000-0000-00005B000000}"/>
    <cellStyle name="SAPBEXexcCritical5" xfId="86" xr:uid="{00000000-0005-0000-0000-00005C000000}"/>
    <cellStyle name="SAPBEXexcCritical6" xfId="87" xr:uid="{00000000-0005-0000-0000-00005D000000}"/>
    <cellStyle name="SAPBEXexcGood1" xfId="88" xr:uid="{00000000-0005-0000-0000-00005E000000}"/>
    <cellStyle name="SAPBEXexcGood2" xfId="89" xr:uid="{00000000-0005-0000-0000-00005F000000}"/>
    <cellStyle name="SAPBEXexcGood3" xfId="90" xr:uid="{00000000-0005-0000-0000-000060000000}"/>
    <cellStyle name="SAPBEXfilterDrill" xfId="91" xr:uid="{00000000-0005-0000-0000-000061000000}"/>
    <cellStyle name="SAPBEXfilterDrill 2" xfId="92" xr:uid="{00000000-0005-0000-0000-000062000000}"/>
    <cellStyle name="SAPBEXfilterItem" xfId="93" xr:uid="{00000000-0005-0000-0000-000063000000}"/>
    <cellStyle name="SAPBEXfilterItem 2" xfId="94" xr:uid="{00000000-0005-0000-0000-000064000000}"/>
    <cellStyle name="SAPBEXfilterText" xfId="95" xr:uid="{00000000-0005-0000-0000-000065000000}"/>
    <cellStyle name="SAPBEXfilterText 2" xfId="96" xr:uid="{00000000-0005-0000-0000-000066000000}"/>
    <cellStyle name="SAPBEXformats" xfId="97" xr:uid="{00000000-0005-0000-0000-000067000000}"/>
    <cellStyle name="SAPBEXheaderItem" xfId="98" xr:uid="{00000000-0005-0000-0000-000068000000}"/>
    <cellStyle name="SAPBEXheaderItem 2" xfId="99" xr:uid="{00000000-0005-0000-0000-000069000000}"/>
    <cellStyle name="SAPBEXheaderText" xfId="100" xr:uid="{00000000-0005-0000-0000-00006A000000}"/>
    <cellStyle name="SAPBEXheaderText 2" xfId="101" xr:uid="{00000000-0005-0000-0000-00006B000000}"/>
    <cellStyle name="SAPBEXHLevel0" xfId="102" xr:uid="{00000000-0005-0000-0000-00006C000000}"/>
    <cellStyle name="SAPBEXHLevel0 2" xfId="103" xr:uid="{00000000-0005-0000-0000-00006D000000}"/>
    <cellStyle name="SAPBEXHLevel0X" xfId="104" xr:uid="{00000000-0005-0000-0000-00006E000000}"/>
    <cellStyle name="SAPBEXHLevel1" xfId="105" xr:uid="{00000000-0005-0000-0000-00006F000000}"/>
    <cellStyle name="SAPBEXHLevel1 2" xfId="106" xr:uid="{00000000-0005-0000-0000-000070000000}"/>
    <cellStyle name="SAPBEXHLevel1X" xfId="107" xr:uid="{00000000-0005-0000-0000-000071000000}"/>
    <cellStyle name="SAPBEXHLevel2" xfId="108" xr:uid="{00000000-0005-0000-0000-000072000000}"/>
    <cellStyle name="SAPBEXHLevel2 2" xfId="109" xr:uid="{00000000-0005-0000-0000-000073000000}"/>
    <cellStyle name="SAPBEXHLevel2X" xfId="110" xr:uid="{00000000-0005-0000-0000-000074000000}"/>
    <cellStyle name="SAPBEXHLevel3" xfId="111" xr:uid="{00000000-0005-0000-0000-000075000000}"/>
    <cellStyle name="SAPBEXHLevel3 2" xfId="112" xr:uid="{00000000-0005-0000-0000-000076000000}"/>
    <cellStyle name="SAPBEXHLevel3X" xfId="113" xr:uid="{00000000-0005-0000-0000-000077000000}"/>
    <cellStyle name="SAPBEXinputData" xfId="114" xr:uid="{00000000-0005-0000-0000-000078000000}"/>
    <cellStyle name="SAPBEXItemHeader" xfId="115" xr:uid="{00000000-0005-0000-0000-000079000000}"/>
    <cellStyle name="SAPBEXresData" xfId="116" xr:uid="{00000000-0005-0000-0000-00007A000000}"/>
    <cellStyle name="SAPBEXresDataEmph" xfId="117" xr:uid="{00000000-0005-0000-0000-00007B000000}"/>
    <cellStyle name="SAPBEXresDataEmph 2" xfId="118" xr:uid="{00000000-0005-0000-0000-00007C000000}"/>
    <cellStyle name="SAPBEXresItem" xfId="119" xr:uid="{00000000-0005-0000-0000-00007D000000}"/>
    <cellStyle name="SAPBEXresItemX" xfId="120" xr:uid="{00000000-0005-0000-0000-00007E000000}"/>
    <cellStyle name="SAPBEXstdData" xfId="121" xr:uid="{00000000-0005-0000-0000-00007F000000}"/>
    <cellStyle name="SAPBEXstdDataEmph" xfId="122" xr:uid="{00000000-0005-0000-0000-000080000000}"/>
    <cellStyle name="SAPBEXstdItem" xfId="123" xr:uid="{00000000-0005-0000-0000-000081000000}"/>
    <cellStyle name="SAPBEXstdItem 2" xfId="124" xr:uid="{00000000-0005-0000-0000-000082000000}"/>
    <cellStyle name="SAPBEXstdItemX" xfId="125" xr:uid="{00000000-0005-0000-0000-000083000000}"/>
    <cellStyle name="SAPBEXtitle" xfId="126" xr:uid="{00000000-0005-0000-0000-000084000000}"/>
    <cellStyle name="SAPBEXtitle 2" xfId="127" xr:uid="{00000000-0005-0000-0000-000085000000}"/>
    <cellStyle name="SAPBEXunassignedItem" xfId="128" xr:uid="{00000000-0005-0000-0000-000086000000}"/>
    <cellStyle name="SAPBEXunassignedItem 2" xfId="129" xr:uid="{00000000-0005-0000-0000-000087000000}"/>
    <cellStyle name="SAPBEXundefined" xfId="130" xr:uid="{00000000-0005-0000-0000-000088000000}"/>
    <cellStyle name="Sheet Title" xfId="131" xr:uid="{00000000-0005-0000-0000-000089000000}"/>
    <cellStyle name="Total 2" xfId="132" xr:uid="{00000000-0005-0000-0000-00008A000000}"/>
    <cellStyle name="Warning Text 2" xfId="133" xr:uid="{00000000-0005-0000-0000-00008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1085850</xdr:colOff>
      <xdr:row>23</xdr:row>
      <xdr:rowOff>180975</xdr:rowOff>
    </xdr:to>
    <xdr:pic macro="[2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"/>
          <a:ext cx="8905875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981075</xdr:colOff>
      <xdr:row>9</xdr:row>
      <xdr:rowOff>180975</xdr:rowOff>
    </xdr:to>
    <xdr:pic macro="[2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"/>
          <a:ext cx="9010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1238250</xdr:colOff>
      <xdr:row>108</xdr:row>
      <xdr:rowOff>180975</xdr:rowOff>
    </xdr:to>
    <xdr:pic macro="[2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"/>
          <a:ext cx="11896725" cy="1968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1066800</xdr:colOff>
      <xdr:row>15</xdr:row>
      <xdr:rowOff>133350</xdr:rowOff>
    </xdr:to>
    <xdr:pic macro="[2]!DesignIconClicked">
      <xdr:nvPicPr>
        <xdr:cNvPr id="301895" name="BExVTD2LQW6EB0J2VW5DOCCET5U4" hidden="1">
          <a:extLst>
            <a:ext uri="{FF2B5EF4-FFF2-40B4-BE49-F238E27FC236}">
              <a16:creationId xmlns:a16="http://schemas.microsoft.com/office/drawing/2014/main" id="{00000000-0008-0000-0800-0000479B0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707707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1</xdr:row>
      <xdr:rowOff>133350</xdr:rowOff>
    </xdr:to>
    <xdr:pic macro="[2]!DesignIconClicked">
      <xdr:nvPicPr>
        <xdr:cNvPr id="307253" name="BExMRB28LR75W0CLAIEWTP8PBPVK" hidden="1">
          <a:extLst>
            <a:ext uri="{FF2B5EF4-FFF2-40B4-BE49-F238E27FC236}">
              <a16:creationId xmlns:a16="http://schemas.microsoft.com/office/drawing/2014/main" id="{00000000-0008-0000-0900-000035B00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BALANS/RONN02PR%20Plan%20prihoda%20za%20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Sheet1"/>
      <sheetName val="Lis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#/7</v>
          </cell>
          <cell r="B2" t="str">
            <v>Nije dodijeljeno/7</v>
          </cell>
          <cell r="C2" t="str">
            <v>#/71</v>
          </cell>
          <cell r="D2" t="str">
            <v>Nije dodijeljeno/71</v>
          </cell>
        </row>
        <row r="3">
          <cell r="A3" t="str">
            <v>DRRH/6</v>
          </cell>
          <cell r="B3" t="str">
            <v>Prihodi poslovanja</v>
          </cell>
          <cell r="C3" t="str">
            <v>DRRH/#</v>
          </cell>
          <cell r="D3" t="str">
            <v/>
          </cell>
        </row>
        <row r="4">
          <cell r="A4" t="str">
            <v>DRRH/6</v>
          </cell>
          <cell r="B4" t="str">
            <v>Prihodi poslovanja</v>
          </cell>
          <cell r="C4" t="str">
            <v>DRRH/61</v>
          </cell>
          <cell r="D4" t="str">
            <v>Prihodi od poreza</v>
          </cell>
        </row>
        <row r="5">
          <cell r="A5" t="str">
            <v>DRRH/6</v>
          </cell>
          <cell r="B5" t="str">
            <v>Prihodi poslovanja</v>
          </cell>
          <cell r="C5" t="str">
            <v>DRRH/62</v>
          </cell>
          <cell r="D5" t="str">
            <v>Doprinosi</v>
          </cell>
        </row>
        <row r="6">
          <cell r="A6" t="str">
            <v>DRRH/6</v>
          </cell>
          <cell r="B6" t="str">
            <v>Prihodi poslovanja</v>
          </cell>
          <cell r="C6" t="str">
            <v>DRRH/63</v>
          </cell>
          <cell r="D6" t="str">
            <v>Pomoći iz inozemstva i od subjekata unutar općeg proračuna</v>
          </cell>
        </row>
        <row r="7">
          <cell r="A7" t="str">
            <v>DRRH/6</v>
          </cell>
          <cell r="B7" t="str">
            <v>Prihodi poslovanja</v>
          </cell>
          <cell r="C7" t="str">
            <v>DRRH/64</v>
          </cell>
          <cell r="D7" t="str">
            <v>Prihodi od imovine</v>
          </cell>
        </row>
        <row r="8">
          <cell r="A8" t="str">
            <v>DRRH/6</v>
          </cell>
          <cell r="B8" t="str">
            <v>Prihodi poslovanja</v>
          </cell>
          <cell r="C8" t="str">
            <v>DRRH/65</v>
          </cell>
          <cell r="D8" t="str">
            <v>Prihodi od upravnih i administrativnih pristojbi, pristojbi po posebnim propisima i naknada</v>
          </cell>
        </row>
        <row r="9">
          <cell r="A9" t="str">
            <v>DRRH/6</v>
          </cell>
          <cell r="B9" t="str">
            <v>Prihodi poslovanja</v>
          </cell>
          <cell r="C9" t="str">
            <v>DRRH/66</v>
          </cell>
          <cell r="D9" t="str">
            <v>Prihodi od prodaje proizvoda i robe te pruženih usluga, prihodi od donacija te povrati po protestiranim jamstvima</v>
          </cell>
        </row>
        <row r="10">
          <cell r="A10" t="str">
            <v>DRRH/6</v>
          </cell>
          <cell r="B10" t="str">
            <v>Prihodi poslovanja</v>
          </cell>
          <cell r="C10" t="str">
            <v>DRRH/67</v>
          </cell>
          <cell r="D10" t="str">
            <v>Prihodi iz nadležnog proračuna i od HZZO-a temeljem ugovornih obveza</v>
          </cell>
        </row>
        <row r="11">
          <cell r="A11" t="str">
            <v>DRRH/6</v>
          </cell>
          <cell r="B11" t="str">
            <v>Prihodi poslovanja</v>
          </cell>
          <cell r="C11" t="str">
            <v>DRRH/68</v>
          </cell>
          <cell r="D11" t="str">
            <v>Kazne, upravne mjere i ostali prihodi</v>
          </cell>
        </row>
        <row r="12">
          <cell r="A12" t="str">
            <v>DRRH/6</v>
          </cell>
          <cell r="B12" t="str">
            <v>Prihodi poslovanja</v>
          </cell>
          <cell r="C12" t="str">
            <v>DRRH/69</v>
          </cell>
          <cell r="D12" t="str">
            <v>Raspored prihoda i prijelazni računi</v>
          </cell>
        </row>
        <row r="13">
          <cell r="A13" t="str">
            <v>DRRH/7</v>
          </cell>
          <cell r="B13" t="str">
            <v>Prihodi od prodaje nefinancijske imovine</v>
          </cell>
          <cell r="C13" t="str">
            <v>DRRH/#</v>
          </cell>
          <cell r="D13" t="str">
            <v/>
          </cell>
        </row>
        <row r="14">
          <cell r="A14" t="str">
            <v>DRRH/7</v>
          </cell>
          <cell r="B14" t="str">
            <v>Prihodi od prodaje nefinancijske imovine</v>
          </cell>
          <cell r="C14" t="str">
            <v>DRRH/71</v>
          </cell>
          <cell r="D14" t="str">
            <v>Prihodi od prodaje neproizvedene dugotrajne imovine</v>
          </cell>
        </row>
        <row r="15">
          <cell r="A15" t="str">
            <v>DRRH/7</v>
          </cell>
          <cell r="B15" t="str">
            <v>Prihodi od prodaje nefinancijske imovine</v>
          </cell>
          <cell r="C15" t="str">
            <v>DRRH/72</v>
          </cell>
          <cell r="D15" t="str">
            <v>Prihodi od prodaje proizvedene dugotrajne imovine</v>
          </cell>
        </row>
        <row r="16">
          <cell r="A16" t="str">
            <v>DRRH/7</v>
          </cell>
          <cell r="B16" t="str">
            <v>Prihodi od prodaje nefinancijske imovine</v>
          </cell>
          <cell r="C16" t="str">
            <v>DRRH/73</v>
          </cell>
          <cell r="D16" t="str">
            <v>Prihodi od prodaje plemenitih metala i ostalih pohranjenih vrijednosti</v>
          </cell>
        </row>
        <row r="17">
          <cell r="A17" t="str">
            <v>DRRH/7</v>
          </cell>
          <cell r="B17" t="str">
            <v>Prihodi od prodaje nefinancijske imovine</v>
          </cell>
          <cell r="C17" t="str">
            <v>DRRH/74</v>
          </cell>
          <cell r="D17" t="str">
            <v>Prihodi od prodaje proizvedene kratkotrajne imovine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  <sheetName val="BExAnalyzer.xla"/>
      <sheetName val="03 2025"/>
    </sheetNames>
    <definedNames>
      <definedName name="DesignIconClicked"/>
    </defined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" t="s">
        <v>1</v>
      </c>
      <c r="D14" s="1"/>
    </row>
    <row r="15" spans="1:4">
      <c r="C15" s="3"/>
      <c r="D15" s="3"/>
    </row>
  </sheetData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A2"/>
  <sheetViews>
    <sheetView workbookViewId="0">
      <selection sqref="A1:D1"/>
    </sheetView>
  </sheetViews>
  <sheetFormatPr defaultRowHeight="11.25"/>
  <cols>
    <col min="1" max="1" width="16.33203125" customWidth="1"/>
  </cols>
  <sheetData>
    <row r="1" spans="1:1">
      <c r="A1" s="28" t="s">
        <v>34</v>
      </c>
    </row>
    <row r="2" spans="1:1">
      <c r="A2" s="28" t="s">
        <v>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28"/>
  <sheetViews>
    <sheetView tabSelected="1" zoomScaleNormal="100" workbookViewId="0">
      <selection activeCell="A3" sqref="A3:D3"/>
    </sheetView>
  </sheetViews>
  <sheetFormatPr defaultColWidth="12.5" defaultRowHeight="15" customHeight="1"/>
  <cols>
    <col min="1" max="1" width="54.83203125" style="25" customWidth="1"/>
    <col min="2" max="4" width="23.83203125" style="29" customWidth="1"/>
    <col min="5" max="5" width="20.33203125" style="8" customWidth="1"/>
    <col min="6" max="7" width="19.5" style="4" bestFit="1" customWidth="1"/>
    <col min="8" max="8" width="5.33203125" style="4" bestFit="1" customWidth="1"/>
    <col min="9" max="9" width="19.5" style="4" bestFit="1" customWidth="1"/>
    <col min="10" max="10" width="5.83203125" style="4" bestFit="1" customWidth="1"/>
    <col min="11" max="11" width="19.5" style="4" bestFit="1" customWidth="1"/>
    <col min="12" max="12" width="5.33203125" style="4" bestFit="1" customWidth="1"/>
    <col min="13" max="13" width="18.6640625" style="4" bestFit="1" customWidth="1"/>
    <col min="14" max="26" width="12.5" style="4" customWidth="1"/>
    <col min="27" max="16384" width="12.5" style="8"/>
  </cols>
  <sheetData>
    <row r="1" spans="1:26" ht="45" customHeight="1">
      <c r="A1" s="229" t="str">
        <f>CONCATENATE('Tekst varijable'!A2, " ", UPPER('Tekst varijable'!A1))</f>
        <v>38069 KLINIČKI BOLNIČKI CENTAR ZAGREB</v>
      </c>
      <c r="B1" s="229"/>
      <c r="C1" s="229"/>
      <c r="D1" s="229"/>
    </row>
    <row r="3" spans="1:26" ht="43.5" customHeight="1">
      <c r="A3" s="228" t="str">
        <f xml:space="preserve"> UPPER("Izmjene i dopune financijskog plana za "&amp; LEFT(RIGHT(B9,5),5) &amp; " godinu")</f>
        <v>IZMJENE I DOPUNE FINANCIJSKOG PLANA ZA 2025. GODINU</v>
      </c>
      <c r="B3" s="228"/>
      <c r="C3" s="228"/>
      <c r="D3" s="228"/>
    </row>
    <row r="4" spans="1:26" s="7" customFormat="1" ht="12.75" customHeight="1">
      <c r="A4" s="11"/>
      <c r="B4" s="30"/>
      <c r="C4" s="30"/>
      <c r="D4" s="30"/>
    </row>
    <row r="5" spans="1:26" s="6" customFormat="1" ht="15" customHeight="1">
      <c r="A5" s="230" t="s">
        <v>10</v>
      </c>
      <c r="B5" s="230"/>
      <c r="C5" s="230"/>
      <c r="D5" s="230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0" customFormat="1" ht="12" customHeight="1">
      <c r="A6" s="27"/>
      <c r="B6" s="31"/>
      <c r="C6" s="31"/>
      <c r="D6" s="31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3" customFormat="1" ht="18" customHeight="1">
      <c r="A7" s="231" t="s">
        <v>16</v>
      </c>
      <c r="B7" s="231"/>
      <c r="C7" s="231"/>
      <c r="D7" s="2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13" customFormat="1" ht="9" customHeight="1">
      <c r="A8" s="8"/>
      <c r="B8" s="32"/>
      <c r="C8" s="32"/>
      <c r="D8" s="3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6" customFormat="1" ht="32.25" customHeight="1">
      <c r="A9" s="34"/>
      <c r="B9" s="35" t="str">
        <f>'BW upit'!C2</f>
        <v>Plan 
2025.</v>
      </c>
      <c r="C9" s="35" t="str">
        <f>'BW upit'!D2</f>
        <v>Povećanje/smanjenje</v>
      </c>
      <c r="D9" s="35" t="str">
        <f>'BW upit'!E2</f>
        <v>Novi plan 
2025.</v>
      </c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7" customFormat="1" ht="9" customHeight="1">
      <c r="A10" s="221">
        <v>1</v>
      </c>
      <c r="B10" s="222">
        <v>2</v>
      </c>
      <c r="C10" s="222">
        <v>3</v>
      </c>
      <c r="D10" s="222">
        <v>4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s="5" customFormat="1" ht="18" customHeight="1">
      <c r="A11" s="36" t="s">
        <v>2</v>
      </c>
      <c r="B11" s="220">
        <v>638738335</v>
      </c>
      <c r="C11" s="220">
        <v>20231980</v>
      </c>
      <c r="D11" s="220">
        <v>658970315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0"/>
      <c r="Y11" s="20"/>
      <c r="Z11" s="20"/>
    </row>
    <row r="12" spans="1:26" s="5" customFormat="1" ht="28.5">
      <c r="A12" s="36" t="s">
        <v>3</v>
      </c>
      <c r="B12" s="220">
        <f>'BW upit'!C5</f>
        <v>8000</v>
      </c>
      <c r="C12" s="220">
        <f t="shared" ref="C12:C16" si="0">IFERROR(D12-B12,"")</f>
        <v>-6000</v>
      </c>
      <c r="D12" s="220">
        <f>'BW upit'!E5</f>
        <v>2000</v>
      </c>
      <c r="E12" s="20"/>
      <c r="F12" s="21"/>
      <c r="G12" s="21"/>
      <c r="H12" s="21"/>
      <c r="I12" s="21"/>
      <c r="J12" s="21"/>
      <c r="K12" s="21"/>
      <c r="L12" s="21"/>
      <c r="M12" s="21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5" customFormat="1" ht="18" customHeight="1">
      <c r="A13" s="36" t="s">
        <v>4</v>
      </c>
      <c r="B13" s="220">
        <f>+B11+B12</f>
        <v>638746335</v>
      </c>
      <c r="C13" s="220">
        <f t="shared" ref="C13:D13" si="1">+C11+C12</f>
        <v>20225980</v>
      </c>
      <c r="D13" s="220">
        <f t="shared" si="1"/>
        <v>658972315</v>
      </c>
      <c r="E13" s="20"/>
      <c r="F13" s="22"/>
      <c r="G13" s="22"/>
      <c r="H13" s="22"/>
      <c r="I13" s="22"/>
      <c r="J13" s="22"/>
      <c r="K13" s="22"/>
      <c r="L13" s="22"/>
      <c r="M13" s="22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5" customFormat="1" ht="18" customHeight="1">
      <c r="A14" s="36" t="s">
        <v>5</v>
      </c>
      <c r="B14" s="220">
        <v>561423616</v>
      </c>
      <c r="C14" s="220">
        <v>31788498</v>
      </c>
      <c r="D14" s="220">
        <f>'BW upit'!E7</f>
        <v>593212114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5" customFormat="1" ht="28.5">
      <c r="A15" s="36" t="s">
        <v>11</v>
      </c>
      <c r="B15" s="220">
        <f>'BW upit'!C8</f>
        <v>77582331</v>
      </c>
      <c r="C15" s="220">
        <f t="shared" si="0"/>
        <v>-6516244</v>
      </c>
      <c r="D15" s="220">
        <f>'BW upit'!E8</f>
        <v>71066087</v>
      </c>
      <c r="E15" s="19"/>
      <c r="F15" s="22"/>
      <c r="G15" s="22"/>
      <c r="H15" s="22"/>
      <c r="I15" s="22"/>
      <c r="J15" s="22"/>
      <c r="K15" s="22"/>
      <c r="L15" s="22"/>
      <c r="M15" s="22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s="5" customFormat="1" ht="18" customHeight="1">
      <c r="A16" s="36" t="s">
        <v>6</v>
      </c>
      <c r="B16" s="220">
        <f>B14+B15</f>
        <v>639005947</v>
      </c>
      <c r="C16" s="220">
        <f t="shared" si="0"/>
        <v>25272254</v>
      </c>
      <c r="D16" s="220">
        <f>'BW upit'!E9</f>
        <v>664278201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0"/>
      <c r="T16" s="20"/>
      <c r="U16" s="20"/>
      <c r="V16" s="20"/>
      <c r="W16" s="20"/>
      <c r="X16" s="20"/>
      <c r="Y16" s="20"/>
      <c r="Z16" s="20"/>
    </row>
    <row r="17" spans="1:26" s="5" customFormat="1" ht="18" customHeight="1">
      <c r="A17" s="37" t="s">
        <v>12</v>
      </c>
      <c r="B17" s="220">
        <f>+B13-B16</f>
        <v>-259612</v>
      </c>
      <c r="C17" s="220">
        <f t="shared" ref="C17:D17" si="2">+C13-C16</f>
        <v>-5046274</v>
      </c>
      <c r="D17" s="220">
        <f t="shared" si="2"/>
        <v>-5305886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s="6" customFormat="1" ht="14.25" customHeight="1">
      <c r="A18" s="25"/>
      <c r="B18" s="29"/>
      <c r="C18" s="29"/>
      <c r="D18" s="29"/>
      <c r="E18" s="23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6" customFormat="1" ht="18.75" customHeight="1">
      <c r="A19" s="232" t="s">
        <v>17</v>
      </c>
      <c r="B19" s="232"/>
      <c r="C19" s="232"/>
      <c r="D19" s="232"/>
      <c r="E19" s="2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6" customFormat="1" ht="6.75" customHeight="1">
      <c r="A20" s="38"/>
      <c r="B20" s="39"/>
      <c r="C20" s="39"/>
      <c r="D20" s="39"/>
      <c r="E20" s="2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16" customFormat="1" ht="32.25" customHeight="1">
      <c r="A21" s="40"/>
      <c r="B21" s="35" t="str">
        <f>B9</f>
        <v>Plan 
2025.</v>
      </c>
      <c r="C21" s="35" t="str">
        <f>C9</f>
        <v>Povećanje/smanjenje</v>
      </c>
      <c r="D21" s="35" t="str">
        <f>D9</f>
        <v>Novi plan 
2025.</v>
      </c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17" customFormat="1" ht="9" customHeight="1">
      <c r="A22" s="223">
        <v>1</v>
      </c>
      <c r="B22" s="224">
        <v>2</v>
      </c>
      <c r="C22" s="224">
        <v>3</v>
      </c>
      <c r="D22" s="224">
        <v>4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s="16" customFormat="1" ht="28.5">
      <c r="A23" s="41" t="s">
        <v>7</v>
      </c>
      <c r="B23" s="220">
        <f>'BW upit'!C11</f>
        <v>0</v>
      </c>
      <c r="C23" s="220">
        <f t="shared" ref="C23:C27" si="3">IFERROR(D23-B23,"")</f>
        <v>0</v>
      </c>
      <c r="D23" s="220">
        <f>'BW upit'!E11</f>
        <v>0</v>
      </c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6" customFormat="1" ht="28.5">
      <c r="A24" s="41" t="s">
        <v>8</v>
      </c>
      <c r="B24" s="220">
        <f>'BW upit'!C12</f>
        <v>240000</v>
      </c>
      <c r="C24" s="220">
        <f t="shared" si="3"/>
        <v>0</v>
      </c>
      <c r="D24" s="220">
        <f>'BW upit'!E12</f>
        <v>240000</v>
      </c>
      <c r="E24" s="19"/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s="16" customFormat="1" ht="28.5">
      <c r="A25" s="41" t="s">
        <v>14</v>
      </c>
      <c r="B25" s="220">
        <f>'BW upit'!C13</f>
        <v>3766665</v>
      </c>
      <c r="C25" s="220">
        <f t="shared" si="3"/>
        <v>5691451</v>
      </c>
      <c r="D25" s="220">
        <f>'BW upit'!E13</f>
        <v>9458116</v>
      </c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s="16" customFormat="1" ht="28.5">
      <c r="A26" s="41" t="s">
        <v>15</v>
      </c>
      <c r="B26" s="220">
        <f>'BW upit'!C14</f>
        <v>-3267053</v>
      </c>
      <c r="C26" s="220">
        <f t="shared" si="3"/>
        <v>-645177</v>
      </c>
      <c r="D26" s="220">
        <f>'BW upit'!E14</f>
        <v>-3912230</v>
      </c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s="5" customFormat="1" ht="18" customHeight="1">
      <c r="A27" s="41" t="s">
        <v>13</v>
      </c>
      <c r="B27" s="220">
        <f>'BW upit'!C15</f>
        <v>259612</v>
      </c>
      <c r="C27" s="220">
        <f t="shared" si="3"/>
        <v>5046274</v>
      </c>
      <c r="D27" s="220">
        <f>'BW upit'!E15</f>
        <v>5305886</v>
      </c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s="16" customFormat="1">
      <c r="A28" s="41" t="s">
        <v>9</v>
      </c>
      <c r="B28" s="220">
        <f>+B17+B27</f>
        <v>0</v>
      </c>
      <c r="C28" s="220">
        <f t="shared" ref="C28:D28" si="4">+C17+C27</f>
        <v>0</v>
      </c>
      <c r="D28" s="220">
        <f t="shared" si="4"/>
        <v>0</v>
      </c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/>
    <row r="30" spans="1:26" s="4" customFormat="1" ht="15" customHeight="1">
      <c r="B30" s="26"/>
      <c r="C30" s="26"/>
      <c r="D30" s="26"/>
    </row>
    <row r="31" spans="1:26" s="4" customFormat="1" ht="15" customHeight="1">
      <c r="B31" s="26"/>
      <c r="C31" s="26"/>
      <c r="D31" s="26"/>
    </row>
    <row r="32" spans="1:26" s="4" customFormat="1" ht="17.25" customHeight="1">
      <c r="B32" s="26"/>
      <c r="C32" s="26"/>
      <c r="D32" s="26"/>
    </row>
    <row r="33" spans="2:4" s="4" customFormat="1" ht="15" customHeight="1">
      <c r="B33" s="26"/>
      <c r="C33" s="26"/>
      <c r="D33" s="26"/>
    </row>
    <row r="34" spans="2:4" s="4" customFormat="1" ht="15" customHeight="1">
      <c r="B34" s="26"/>
      <c r="C34" s="26"/>
      <c r="D34" s="26"/>
    </row>
    <row r="35" spans="2:4" s="4" customFormat="1" ht="15" customHeight="1">
      <c r="B35" s="26"/>
      <c r="C35" s="26"/>
      <c r="D35" s="26"/>
    </row>
    <row r="36" spans="2:4" s="4" customFormat="1" ht="15" customHeight="1">
      <c r="B36" s="26"/>
      <c r="C36" s="26"/>
      <c r="D36" s="26"/>
    </row>
    <row r="37" spans="2:4" s="4" customFormat="1" ht="15" customHeight="1">
      <c r="B37" s="26"/>
      <c r="C37" s="26"/>
      <c r="D37" s="26"/>
    </row>
    <row r="38" spans="2:4" s="4" customFormat="1" ht="15" customHeight="1">
      <c r="B38" s="26"/>
      <c r="C38" s="26"/>
      <c r="D38" s="26"/>
    </row>
    <row r="39" spans="2:4" s="4" customFormat="1" ht="15" customHeight="1">
      <c r="B39" s="26"/>
      <c r="C39" s="26"/>
      <c r="D39" s="26"/>
    </row>
    <row r="40" spans="2:4" s="4" customFormat="1" ht="15" customHeight="1">
      <c r="B40" s="26"/>
      <c r="C40" s="26"/>
      <c r="D40" s="26"/>
    </row>
    <row r="41" spans="2:4" s="4" customFormat="1" ht="15" customHeight="1">
      <c r="B41" s="26"/>
      <c r="C41" s="26"/>
      <c r="D41" s="26"/>
    </row>
    <row r="42" spans="2:4" s="4" customFormat="1" ht="15" customHeight="1">
      <c r="B42" s="26"/>
      <c r="C42" s="26"/>
      <c r="D42" s="26"/>
    </row>
    <row r="43" spans="2:4" s="4" customFormat="1" ht="15" customHeight="1">
      <c r="B43" s="26"/>
      <c r="C43" s="26"/>
      <c r="D43" s="26"/>
    </row>
    <row r="44" spans="2:4" s="4" customFormat="1" ht="15" customHeight="1">
      <c r="B44" s="26"/>
      <c r="C44" s="26"/>
      <c r="D44" s="26"/>
    </row>
    <row r="45" spans="2:4" s="4" customFormat="1" ht="15" customHeight="1">
      <c r="B45" s="26"/>
      <c r="C45" s="26"/>
      <c r="D45" s="26"/>
    </row>
    <row r="46" spans="2:4" s="4" customFormat="1" ht="15" customHeight="1">
      <c r="B46" s="26"/>
      <c r="C46" s="26"/>
      <c r="D46" s="26"/>
    </row>
    <row r="47" spans="2:4" s="4" customFormat="1" ht="15" customHeight="1">
      <c r="B47" s="26"/>
      <c r="C47" s="26"/>
      <c r="D47" s="26"/>
    </row>
    <row r="48" spans="2:4" s="4" customFormat="1" ht="15" customHeight="1">
      <c r="B48" s="26"/>
      <c r="C48" s="26"/>
      <c r="D48" s="26"/>
    </row>
    <row r="49" spans="2:4" s="4" customFormat="1" ht="15" customHeight="1">
      <c r="B49" s="26"/>
      <c r="C49" s="26"/>
      <c r="D49" s="26"/>
    </row>
    <row r="50" spans="2:4" s="4" customFormat="1" ht="15" customHeight="1">
      <c r="B50" s="26"/>
      <c r="C50" s="26"/>
      <c r="D50" s="26"/>
    </row>
    <row r="51" spans="2:4" s="4" customFormat="1" ht="15" customHeight="1">
      <c r="B51" s="26"/>
      <c r="C51" s="26"/>
      <c r="D51" s="26"/>
    </row>
    <row r="52" spans="2:4" s="4" customFormat="1" ht="15" customHeight="1">
      <c r="B52" s="26"/>
      <c r="C52" s="26"/>
      <c r="D52" s="26"/>
    </row>
    <row r="53" spans="2:4" s="4" customFormat="1" ht="15" customHeight="1">
      <c r="B53" s="26"/>
      <c r="C53" s="26"/>
      <c r="D53" s="26"/>
    </row>
    <row r="54" spans="2:4" s="4" customFormat="1" ht="15" customHeight="1">
      <c r="B54" s="26"/>
      <c r="C54" s="26"/>
      <c r="D54" s="26"/>
    </row>
    <row r="55" spans="2:4" s="4" customFormat="1" ht="15" customHeight="1">
      <c r="B55" s="26"/>
      <c r="C55" s="26"/>
      <c r="D55" s="26"/>
    </row>
    <row r="56" spans="2:4" s="4" customFormat="1" ht="15" customHeight="1">
      <c r="B56" s="26"/>
      <c r="C56" s="26"/>
      <c r="D56" s="26"/>
    </row>
    <row r="57" spans="2:4" s="4" customFormat="1" ht="15" customHeight="1">
      <c r="B57" s="26"/>
      <c r="C57" s="26"/>
      <c r="D57" s="26"/>
    </row>
    <row r="58" spans="2:4" s="4" customFormat="1" ht="15" customHeight="1">
      <c r="B58" s="26"/>
      <c r="C58" s="26"/>
      <c r="D58" s="26"/>
    </row>
    <row r="59" spans="2:4" s="4" customFormat="1" ht="15" customHeight="1">
      <c r="B59" s="26"/>
      <c r="C59" s="26"/>
      <c r="D59" s="26"/>
    </row>
    <row r="60" spans="2:4" s="4" customFormat="1" ht="15" customHeight="1">
      <c r="B60" s="26"/>
      <c r="C60" s="26"/>
      <c r="D60" s="26"/>
    </row>
    <row r="61" spans="2:4" s="4" customFormat="1" ht="15" customHeight="1">
      <c r="B61" s="26"/>
      <c r="C61" s="26"/>
      <c r="D61" s="26"/>
    </row>
    <row r="62" spans="2:4" s="4" customFormat="1" ht="15" customHeight="1">
      <c r="B62" s="26"/>
      <c r="C62" s="26"/>
      <c r="D62" s="26"/>
    </row>
    <row r="63" spans="2:4" s="4" customFormat="1" ht="15" customHeight="1">
      <c r="B63" s="26"/>
      <c r="C63" s="26"/>
      <c r="D63" s="26"/>
    </row>
    <row r="64" spans="2:4" s="4" customFormat="1" ht="15" customHeight="1">
      <c r="B64" s="26"/>
      <c r="C64" s="26"/>
      <c r="D64" s="26"/>
    </row>
    <row r="65" spans="2:4" s="4" customFormat="1" ht="15" customHeight="1">
      <c r="B65" s="26"/>
      <c r="C65" s="26"/>
      <c r="D65" s="26"/>
    </row>
    <row r="66" spans="2:4" s="4" customFormat="1" ht="15" customHeight="1">
      <c r="B66" s="26"/>
      <c r="C66" s="26"/>
      <c r="D66" s="26"/>
    </row>
    <row r="67" spans="2:4" s="4" customFormat="1" ht="15" customHeight="1">
      <c r="B67" s="26"/>
      <c r="C67" s="26"/>
      <c r="D67" s="26"/>
    </row>
    <row r="68" spans="2:4" s="4" customFormat="1" ht="15" customHeight="1">
      <c r="B68" s="26"/>
      <c r="C68" s="26"/>
      <c r="D68" s="26"/>
    </row>
    <row r="69" spans="2:4" s="4" customFormat="1" ht="15" customHeight="1">
      <c r="B69" s="26"/>
      <c r="C69" s="26"/>
      <c r="D69" s="26"/>
    </row>
    <row r="70" spans="2:4" s="4" customFormat="1" ht="15" customHeight="1">
      <c r="B70" s="26"/>
      <c r="C70" s="26"/>
      <c r="D70" s="26"/>
    </row>
    <row r="71" spans="2:4" s="4" customFormat="1" ht="15" customHeight="1">
      <c r="B71" s="26"/>
      <c r="C71" s="26"/>
      <c r="D71" s="26"/>
    </row>
    <row r="72" spans="2:4" s="4" customFormat="1" ht="15" customHeight="1">
      <c r="B72" s="26"/>
      <c r="C72" s="26"/>
      <c r="D72" s="26"/>
    </row>
    <row r="73" spans="2:4" s="4" customFormat="1" ht="15" customHeight="1">
      <c r="B73" s="26"/>
      <c r="C73" s="26"/>
      <c r="D73" s="26"/>
    </row>
    <row r="74" spans="2:4" s="4" customFormat="1" ht="15" customHeight="1">
      <c r="B74" s="26"/>
      <c r="C74" s="26"/>
      <c r="D74" s="26"/>
    </row>
    <row r="75" spans="2:4" s="4" customFormat="1" ht="15" customHeight="1">
      <c r="B75" s="26"/>
      <c r="C75" s="26"/>
      <c r="D75" s="26"/>
    </row>
    <row r="76" spans="2:4" s="4" customFormat="1" ht="15" customHeight="1">
      <c r="B76" s="26"/>
      <c r="C76" s="26"/>
      <c r="D76" s="26"/>
    </row>
    <row r="77" spans="2:4" s="4" customFormat="1" ht="15" customHeight="1">
      <c r="B77" s="26"/>
      <c r="C77" s="26"/>
      <c r="D77" s="26"/>
    </row>
    <row r="78" spans="2:4" s="4" customFormat="1" ht="15" customHeight="1">
      <c r="B78" s="26"/>
      <c r="C78" s="26"/>
      <c r="D78" s="26"/>
    </row>
    <row r="79" spans="2:4" s="4" customFormat="1" ht="15" customHeight="1">
      <c r="B79" s="26"/>
      <c r="C79" s="26"/>
      <c r="D79" s="26"/>
    </row>
    <row r="80" spans="2:4" s="4" customFormat="1" ht="15" customHeight="1">
      <c r="B80" s="26"/>
      <c r="C80" s="26"/>
      <c r="D80" s="26"/>
    </row>
    <row r="81" spans="2:4" s="4" customFormat="1" ht="15" customHeight="1">
      <c r="B81" s="26"/>
      <c r="C81" s="26"/>
      <c r="D81" s="26"/>
    </row>
    <row r="82" spans="2:4" s="4" customFormat="1" ht="15" customHeight="1">
      <c r="B82" s="26"/>
      <c r="C82" s="26"/>
      <c r="D82" s="26"/>
    </row>
    <row r="83" spans="2:4" s="4" customFormat="1" ht="15" customHeight="1">
      <c r="B83" s="26"/>
      <c r="C83" s="26"/>
      <c r="D83" s="26"/>
    </row>
    <row r="84" spans="2:4" s="4" customFormat="1" ht="15" customHeight="1">
      <c r="B84" s="26"/>
      <c r="C84" s="26"/>
      <c r="D84" s="26"/>
    </row>
    <row r="85" spans="2:4" s="4" customFormat="1" ht="15" customHeight="1">
      <c r="B85" s="26"/>
      <c r="C85" s="26"/>
      <c r="D85" s="26"/>
    </row>
    <row r="86" spans="2:4" s="4" customFormat="1" ht="15" customHeight="1">
      <c r="B86" s="26"/>
      <c r="C86" s="26"/>
      <c r="D86" s="26"/>
    </row>
    <row r="87" spans="2:4" s="4" customFormat="1" ht="15" customHeight="1">
      <c r="B87" s="26"/>
      <c r="C87" s="26"/>
      <c r="D87" s="26"/>
    </row>
    <row r="88" spans="2:4" s="4" customFormat="1" ht="15" customHeight="1">
      <c r="B88" s="26"/>
      <c r="C88" s="26"/>
      <c r="D88" s="26"/>
    </row>
    <row r="89" spans="2:4" s="4" customFormat="1" ht="15" customHeight="1">
      <c r="B89" s="26"/>
      <c r="C89" s="26"/>
      <c r="D89" s="26"/>
    </row>
    <row r="90" spans="2:4" s="4" customFormat="1" ht="15" customHeight="1">
      <c r="B90" s="26"/>
      <c r="C90" s="26"/>
      <c r="D90" s="26"/>
    </row>
    <row r="91" spans="2:4" s="4" customFormat="1" ht="15" customHeight="1">
      <c r="B91" s="26"/>
      <c r="C91" s="26"/>
      <c r="D91" s="26"/>
    </row>
    <row r="92" spans="2:4" s="4" customFormat="1" ht="15" customHeight="1">
      <c r="B92" s="26"/>
      <c r="C92" s="26"/>
      <c r="D92" s="26"/>
    </row>
    <row r="93" spans="2:4" s="4" customFormat="1" ht="15" customHeight="1">
      <c r="B93" s="26"/>
      <c r="C93" s="26"/>
      <c r="D93" s="26"/>
    </row>
    <row r="94" spans="2:4" s="4" customFormat="1" ht="15" customHeight="1">
      <c r="B94" s="26"/>
      <c r="C94" s="26"/>
      <c r="D94" s="26"/>
    </row>
    <row r="95" spans="2:4" s="4" customFormat="1" ht="15" customHeight="1">
      <c r="B95" s="26"/>
      <c r="C95" s="26"/>
      <c r="D95" s="26"/>
    </row>
    <row r="96" spans="2:4" s="4" customFormat="1" ht="15" customHeight="1">
      <c r="B96" s="26"/>
      <c r="C96" s="26"/>
      <c r="D96" s="26"/>
    </row>
    <row r="97" spans="2:4" s="4" customFormat="1" ht="15" customHeight="1">
      <c r="B97" s="26"/>
      <c r="C97" s="26"/>
      <c r="D97" s="26"/>
    </row>
    <row r="98" spans="2:4" s="4" customFormat="1" ht="15" customHeight="1">
      <c r="B98" s="26"/>
      <c r="C98" s="26"/>
      <c r="D98" s="26"/>
    </row>
    <row r="99" spans="2:4" s="4" customFormat="1" ht="15" customHeight="1">
      <c r="B99" s="26"/>
      <c r="C99" s="26"/>
      <c r="D99" s="26"/>
    </row>
    <row r="100" spans="2:4" s="4" customFormat="1" ht="15" customHeight="1">
      <c r="B100" s="26"/>
      <c r="C100" s="26"/>
      <c r="D100" s="26"/>
    </row>
    <row r="101" spans="2:4" s="4" customFormat="1" ht="15" customHeight="1">
      <c r="B101" s="26"/>
      <c r="C101" s="26"/>
      <c r="D101" s="26"/>
    </row>
    <row r="102" spans="2:4" s="4" customFormat="1" ht="15" customHeight="1">
      <c r="B102" s="26"/>
      <c r="C102" s="26"/>
      <c r="D102" s="26"/>
    </row>
    <row r="103" spans="2:4" s="4" customFormat="1" ht="15" customHeight="1">
      <c r="B103" s="26"/>
      <c r="C103" s="26"/>
      <c r="D103" s="26"/>
    </row>
    <row r="104" spans="2:4" s="4" customFormat="1" ht="15" customHeight="1">
      <c r="B104" s="26"/>
      <c r="C104" s="26"/>
      <c r="D104" s="26"/>
    </row>
    <row r="105" spans="2:4" s="4" customFormat="1" ht="15" customHeight="1">
      <c r="B105" s="26"/>
      <c r="C105" s="26"/>
      <c r="D105" s="26"/>
    </row>
    <row r="106" spans="2:4" s="4" customFormat="1" ht="15" customHeight="1">
      <c r="B106" s="26"/>
      <c r="C106" s="26"/>
      <c r="D106" s="26"/>
    </row>
    <row r="107" spans="2:4" s="4" customFormat="1" ht="15" customHeight="1">
      <c r="B107" s="26"/>
      <c r="C107" s="26"/>
      <c r="D107" s="26"/>
    </row>
    <row r="108" spans="2:4" s="4" customFormat="1" ht="15" customHeight="1">
      <c r="B108" s="26"/>
      <c r="C108" s="26"/>
      <c r="D108" s="26"/>
    </row>
    <row r="109" spans="2:4" s="4" customFormat="1" ht="15" customHeight="1">
      <c r="B109" s="26"/>
      <c r="C109" s="26"/>
      <c r="D109" s="26"/>
    </row>
    <row r="110" spans="2:4" s="4" customFormat="1" ht="15" customHeight="1">
      <c r="B110" s="26"/>
      <c r="C110" s="26"/>
      <c r="D110" s="26"/>
    </row>
    <row r="111" spans="2:4" s="4" customFormat="1" ht="15" customHeight="1">
      <c r="B111" s="26"/>
      <c r="C111" s="26"/>
      <c r="D111" s="26"/>
    </row>
    <row r="112" spans="2:4" s="4" customFormat="1" ht="15" customHeight="1">
      <c r="B112" s="26"/>
      <c r="C112" s="26"/>
      <c r="D112" s="26"/>
    </row>
    <row r="113" spans="2:4" s="4" customFormat="1" ht="15" customHeight="1">
      <c r="B113" s="26"/>
      <c r="C113" s="26"/>
      <c r="D113" s="26"/>
    </row>
    <row r="114" spans="2:4" s="4" customFormat="1" ht="15" customHeight="1">
      <c r="B114" s="26"/>
      <c r="C114" s="26"/>
      <c r="D114" s="26"/>
    </row>
    <row r="115" spans="2:4" s="4" customFormat="1" ht="15" customHeight="1">
      <c r="B115" s="26"/>
      <c r="C115" s="26"/>
      <c r="D115" s="26"/>
    </row>
    <row r="116" spans="2:4" s="4" customFormat="1" ht="15" customHeight="1">
      <c r="B116" s="26"/>
      <c r="C116" s="26"/>
      <c r="D116" s="26"/>
    </row>
    <row r="117" spans="2:4" s="4" customFormat="1" ht="15" customHeight="1">
      <c r="B117" s="26"/>
      <c r="C117" s="26"/>
      <c r="D117" s="26"/>
    </row>
    <row r="118" spans="2:4" s="4" customFormat="1" ht="15" customHeight="1">
      <c r="B118" s="26"/>
      <c r="C118" s="26"/>
      <c r="D118" s="26"/>
    </row>
    <row r="119" spans="2:4" s="4" customFormat="1" ht="15" customHeight="1">
      <c r="B119" s="26"/>
      <c r="C119" s="26"/>
      <c r="D119" s="26"/>
    </row>
    <row r="120" spans="2:4" s="4" customFormat="1" ht="15" customHeight="1">
      <c r="B120" s="26"/>
      <c r="C120" s="26"/>
      <c r="D120" s="26"/>
    </row>
    <row r="121" spans="2:4" s="4" customFormat="1" ht="15" customHeight="1">
      <c r="B121" s="26"/>
      <c r="C121" s="26"/>
      <c r="D121" s="26"/>
    </row>
    <row r="122" spans="2:4" s="4" customFormat="1" ht="15" customHeight="1">
      <c r="B122" s="26"/>
      <c r="C122" s="26"/>
      <c r="D122" s="26"/>
    </row>
    <row r="123" spans="2:4" s="4" customFormat="1" ht="15" customHeight="1">
      <c r="B123" s="26"/>
      <c r="C123" s="26"/>
      <c r="D123" s="26"/>
    </row>
    <row r="124" spans="2:4" s="4" customFormat="1" ht="15" customHeight="1">
      <c r="B124" s="26"/>
      <c r="C124" s="26"/>
      <c r="D124" s="26"/>
    </row>
    <row r="125" spans="2:4" s="4" customFormat="1" ht="15" customHeight="1">
      <c r="B125" s="26"/>
      <c r="C125" s="26"/>
      <c r="D125" s="26"/>
    </row>
    <row r="126" spans="2:4" s="4" customFormat="1" ht="15" customHeight="1">
      <c r="B126" s="26"/>
      <c r="C126" s="26"/>
      <c r="D126" s="26"/>
    </row>
    <row r="127" spans="2:4" s="4" customFormat="1" ht="15" customHeight="1">
      <c r="B127" s="26"/>
      <c r="C127" s="26"/>
      <c r="D127" s="26"/>
    </row>
    <row r="128" spans="2:4" s="4" customFormat="1" ht="15" customHeight="1">
      <c r="B128" s="26"/>
      <c r="C128" s="26"/>
      <c r="D128" s="26"/>
    </row>
  </sheetData>
  <mergeCells count="5">
    <mergeCell ref="A3:D3"/>
    <mergeCell ref="A1:D1"/>
    <mergeCell ref="A5:D5"/>
    <mergeCell ref="A7:D7"/>
    <mergeCell ref="A19:D19"/>
  </mergeCells>
  <printOptions horizontalCentered="1"/>
  <pageMargins left="0.19685039370078741" right="0.19685039370078741" top="0.35433070866141736" bottom="0.31496062992125984" header="0" footer="0.15748031496062992"/>
  <pageSetup scale="77" orientation="landscape" r:id="rId1"/>
  <headerFooter alignWithMargins="0">
    <oddHeader>&amp;C&amp;"Times"&amp;9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Q33"/>
  <sheetViews>
    <sheetView workbookViewId="0">
      <selection activeCell="A3" sqref="A3:I3"/>
    </sheetView>
  </sheetViews>
  <sheetFormatPr defaultRowHeight="12.75"/>
  <cols>
    <col min="1" max="1" width="9.1640625" style="50" customWidth="1"/>
    <col min="2" max="2" width="10.83203125" style="50" customWidth="1"/>
    <col min="3" max="3" width="6.83203125" style="50" customWidth="1"/>
    <col min="4" max="4" width="84" style="50" customWidth="1"/>
    <col min="5" max="5" width="27.6640625" style="50" hidden="1" customWidth="1"/>
    <col min="6" max="6" width="81.33203125" style="81" hidden="1" customWidth="1"/>
    <col min="7" max="7" width="20.83203125" style="50" customWidth="1"/>
    <col min="8" max="8" width="23.83203125" style="52" customWidth="1"/>
    <col min="9" max="9" width="20.83203125" style="50" customWidth="1"/>
    <col min="10" max="11" width="18" style="50" bestFit="1" customWidth="1"/>
    <col min="12" max="12" width="10.5" style="50" bestFit="1" customWidth="1"/>
    <col min="13" max="13" width="18" style="50" bestFit="1" customWidth="1"/>
    <col min="14" max="14" width="11" style="50" bestFit="1" customWidth="1"/>
    <col min="15" max="15" width="18" style="50" bestFit="1" customWidth="1"/>
    <col min="16" max="16" width="11" style="50" bestFit="1" customWidth="1"/>
    <col min="17" max="16384" width="9.33203125" style="50"/>
  </cols>
  <sheetData>
    <row r="1" spans="1:17" ht="20.25" customHeight="1">
      <c r="A1" s="233" t="s">
        <v>38</v>
      </c>
      <c r="B1" s="234"/>
      <c r="C1" s="234"/>
      <c r="D1" s="234"/>
      <c r="E1" s="234"/>
      <c r="F1" s="234"/>
      <c r="G1" s="234"/>
      <c r="H1" s="234"/>
      <c r="I1" s="234"/>
    </row>
    <row r="2" spans="1:17" ht="13.5" customHeight="1">
      <c r="A2" s="51"/>
      <c r="F2" s="50"/>
    </row>
    <row r="3" spans="1:17" ht="15.75">
      <c r="A3" s="235" t="s">
        <v>39</v>
      </c>
      <c r="B3" s="235"/>
      <c r="C3" s="235"/>
      <c r="D3" s="235"/>
      <c r="E3" s="235"/>
      <c r="F3" s="235"/>
      <c r="G3" s="235"/>
      <c r="H3" s="235"/>
      <c r="I3" s="235"/>
    </row>
    <row r="4" spans="1:17" ht="12.75" customHeight="1">
      <c r="A4" s="53"/>
      <c r="B4" s="54"/>
      <c r="C4" s="54"/>
      <c r="D4" s="54"/>
      <c r="E4" s="54"/>
      <c r="F4" s="54"/>
      <c r="G4" s="55"/>
      <c r="H4" s="56"/>
      <c r="I4" s="55"/>
    </row>
    <row r="5" spans="1:17">
      <c r="F5" s="50"/>
      <c r="G5" s="57"/>
      <c r="H5" s="58"/>
      <c r="I5" s="57"/>
    </row>
    <row r="6" spans="1:17" s="61" customFormat="1" ht="28.5">
      <c r="A6" s="59" t="s">
        <v>40</v>
      </c>
      <c r="B6" s="59" t="s">
        <v>41</v>
      </c>
      <c r="C6" s="59" t="s">
        <v>42</v>
      </c>
      <c r="D6" s="59" t="s">
        <v>43</v>
      </c>
      <c r="E6" s="60"/>
      <c r="F6" s="60"/>
      <c r="G6" s="60" t="str">
        <f>G8</f>
        <v>Plan 
2025.</v>
      </c>
      <c r="H6" s="60" t="str">
        <f>H8</f>
        <v>Povećanje/smanjenje</v>
      </c>
      <c r="I6" s="60" t="str">
        <f>I8</f>
        <v>Novi plan 
2025.</v>
      </c>
    </row>
    <row r="7" spans="1:17" s="65" customFormat="1" ht="11.25">
      <c r="A7" s="62">
        <v>1</v>
      </c>
      <c r="B7" s="62">
        <v>2</v>
      </c>
      <c r="C7" s="62">
        <v>3</v>
      </c>
      <c r="D7" s="62">
        <v>4</v>
      </c>
      <c r="E7" s="63"/>
      <c r="F7" s="63"/>
      <c r="G7" s="64">
        <v>5</v>
      </c>
      <c r="H7" s="64">
        <v>6</v>
      </c>
      <c r="I7" s="64">
        <v>7</v>
      </c>
    </row>
    <row r="8" spans="1:17" ht="22.5" hidden="1">
      <c r="A8" s="66" t="str">
        <f>IF(ISNUMBER(SEARCH("XXX", E8)),LEFT(E8, LEN(E8)-3),"")</f>
        <v/>
      </c>
      <c r="B8" s="67" t="str">
        <f>IF(ISNUMBER(SEARCH("YYY", E8)),LEFT(E8, LEN(E8)-3),"")</f>
        <v/>
      </c>
      <c r="C8" s="67" t="str">
        <f>IF(ISNUMBER(VALUE(E8)),E8,"")</f>
        <v/>
      </c>
      <c r="D8" s="67" t="str">
        <f>IF(ISNUMBER(SEARCH("XXX", E8)),VLOOKUP(CONCATENATE("DRRH/",LEFT(E8, LEN(E8)-3)),[1]List1!A$2:B$17,2,FALSE),IF(ISNUMBER(SEARCH("YYY", E8)),VLOOKUP(CONCATENATE("DRRH/",LEFT(E8, LEN(E8)-3)),[1]List1!C$2:D$17,2,FALSE),F8))</f>
        <v/>
      </c>
      <c r="E8" s="68" t="s">
        <v>18</v>
      </c>
      <c r="F8" s="68" t="s">
        <v>18</v>
      </c>
      <c r="G8" s="69" t="s">
        <v>36</v>
      </c>
      <c r="H8" s="70" t="s">
        <v>32</v>
      </c>
      <c r="I8" s="69" t="s">
        <v>37</v>
      </c>
      <c r="J8" s="71"/>
      <c r="K8" s="71"/>
      <c r="L8" s="71"/>
      <c r="M8" s="71"/>
      <c r="N8" s="71"/>
      <c r="O8" s="72"/>
      <c r="P8" s="72"/>
      <c r="Q8" s="72"/>
    </row>
    <row r="9" spans="1:17" hidden="1">
      <c r="A9" s="66" t="str">
        <f>IF(ISNUMBER(SEARCH("XXX", E9)),LEFT(E9, LEN(E9)-3),"")</f>
        <v/>
      </c>
      <c r="B9" s="67" t="str">
        <f>IF(ISNUMBER(SEARCH("YYY", E9)),LEFT(E9, LEN(E9)-3),"")</f>
        <v/>
      </c>
      <c r="C9" s="67" t="str">
        <f>IF(ISNUMBER(VALUE(E9)),E9,"")</f>
        <v/>
      </c>
      <c r="D9" s="67" t="str">
        <f>IF(ISNUMBER(SEARCH("XXX", E9)),VLOOKUP(CONCATENATE("DRRH/",LEFT(E9, LEN(E9)-3)),[1]List1!A$2:B$17,2,FALSE),IF(ISNUMBER(SEARCH("YYY", E9)),VLOOKUP(CONCATENATE("DRRH/",LEFT(E9, LEN(E9)-3)),[1]List1!C$2:D$17,2,FALSE),F9))</f>
        <v/>
      </c>
      <c r="E9" s="73" t="s">
        <v>44</v>
      </c>
      <c r="F9" s="73" t="s">
        <v>18</v>
      </c>
      <c r="G9" s="74" t="s">
        <v>19</v>
      </c>
      <c r="H9" s="74" t="s">
        <v>19</v>
      </c>
      <c r="I9" s="74" t="s">
        <v>19</v>
      </c>
      <c r="J9" s="75"/>
      <c r="K9" s="75"/>
      <c r="L9" s="71"/>
      <c r="M9" s="71"/>
      <c r="N9" s="71"/>
      <c r="O9" s="72"/>
      <c r="P9" s="72"/>
      <c r="Q9" s="72"/>
    </row>
    <row r="10" spans="1:17" ht="15">
      <c r="A10" s="203" t="str">
        <f>IF(ISNUMBER(SEARCH("XXX", E10)),LEFT(E10, LEN(E10)-3),"")</f>
        <v/>
      </c>
      <c r="B10" s="204" t="str">
        <f>IF(ISNUMBER(SEARCH("YYY", E10)),LEFT(E10, LEN(E10)-3),"")</f>
        <v/>
      </c>
      <c r="C10" s="204" t="str">
        <f>IF(ISNUMBER(VALUE(E10)),E10,"")</f>
        <v/>
      </c>
      <c r="D10" s="205" t="s">
        <v>4</v>
      </c>
      <c r="E10" s="206" t="s">
        <v>4</v>
      </c>
      <c r="F10" s="206" t="s">
        <v>18</v>
      </c>
      <c r="G10" s="207">
        <f>+G11+G31</f>
        <v>-638746335</v>
      </c>
      <c r="H10" s="207">
        <f>+H11+H31</f>
        <v>-20225980</v>
      </c>
      <c r="I10" s="207">
        <f>+I11+I31</f>
        <v>-658972315</v>
      </c>
      <c r="J10" s="76"/>
      <c r="K10" s="76"/>
      <c r="L10" s="71"/>
      <c r="M10" s="71"/>
      <c r="N10" s="71"/>
      <c r="O10" s="72"/>
      <c r="P10" s="72"/>
      <c r="Q10" s="72"/>
    </row>
    <row r="11" spans="1:17" ht="14.25">
      <c r="A11" s="208" t="str">
        <f t="shared" ref="A11:A25" si="0">IF(ISNUMBER(SEARCH("XXX", E11)),LEFT(E11, LEN(E11)-3),"")</f>
        <v>6</v>
      </c>
      <c r="B11" s="205" t="str">
        <f t="shared" ref="B11:B25" si="1">IF(ISNUMBER(SEARCH("YYY", E11)),LEFT(E11, LEN(E11)-3),"")</f>
        <v/>
      </c>
      <c r="C11" s="205" t="str">
        <f t="shared" ref="C11:C25" si="2">IF(ISNUMBER(VALUE(E11)),E11,"")</f>
        <v/>
      </c>
      <c r="D11" s="205" t="str">
        <f>IF(ISNUMBER(SEARCH("XXX", E11)),VLOOKUP(CONCATENATE("DRRH/",LEFT(E11, LEN(E11)-3)),[1]List1!A$2:B$17,2,FALSE),IF(ISNUMBER(SEARCH("YYY", E11)),VLOOKUP(CONCATENATE("DRRH/",LEFT(E11, LEN(E11)-3)),[1]List1!C$2:D$17,2,FALSE),F11))</f>
        <v>Prihodi poslovanja</v>
      </c>
      <c r="E11" s="206" t="s">
        <v>45</v>
      </c>
      <c r="F11" s="206" t="s">
        <v>18</v>
      </c>
      <c r="G11" s="207">
        <f>+G12+G15+G17+G20+G23+G28</f>
        <v>-638738335</v>
      </c>
      <c r="H11" s="207">
        <f>+H12+H15+H17+H20+H23+H28</f>
        <v>-20231980</v>
      </c>
      <c r="I11" s="207">
        <f t="shared" ref="I11" si="3">+I12+I15+I17+I20+I23+I28</f>
        <v>-658970315</v>
      </c>
      <c r="J11" s="77"/>
      <c r="K11" s="179"/>
      <c r="L11" s="77"/>
      <c r="M11" s="77"/>
      <c r="N11" s="77"/>
      <c r="O11" s="78"/>
      <c r="P11" s="78"/>
      <c r="Q11" s="78"/>
    </row>
    <row r="12" spans="1:17" ht="14.25">
      <c r="A12" s="208" t="str">
        <f t="shared" si="0"/>
        <v/>
      </c>
      <c r="B12" s="205" t="str">
        <f t="shared" si="1"/>
        <v>63</v>
      </c>
      <c r="C12" s="205" t="str">
        <f t="shared" si="2"/>
        <v/>
      </c>
      <c r="D12" s="205" t="str">
        <f>IF(ISNUMBER(SEARCH("XXX", E12)),VLOOKUP(CONCATENATE("DRRH/",LEFT(E12, LEN(E12)-3)),[1]List1!A$2:B$17,2,FALSE),IF(ISNUMBER(SEARCH("YYY", E12)),VLOOKUP(CONCATENATE("DRRH/",LEFT(E12, LEN(E12)-3)),[1]List1!C$2:D$17,2,FALSE),F12))</f>
        <v>Pomoći iz inozemstva i od subjekata unutar općeg proračuna</v>
      </c>
      <c r="E12" s="209" t="s">
        <v>46</v>
      </c>
      <c r="F12" s="209" t="s">
        <v>18</v>
      </c>
      <c r="G12" s="207">
        <f>+G13+G14</f>
        <v>-1302350</v>
      </c>
      <c r="H12" s="207">
        <f t="shared" ref="H12:I12" si="4">+H13+H14</f>
        <v>153714</v>
      </c>
      <c r="I12" s="207">
        <f t="shared" si="4"/>
        <v>-1148636</v>
      </c>
      <c r="J12" s="77"/>
      <c r="K12" s="77"/>
      <c r="L12" s="77"/>
      <c r="M12" s="77"/>
      <c r="N12" s="77"/>
      <c r="O12" s="78"/>
      <c r="P12" s="78"/>
      <c r="Q12" s="78"/>
    </row>
    <row r="13" spans="1:17" ht="15">
      <c r="A13" s="208"/>
      <c r="B13" s="205"/>
      <c r="C13" s="210">
        <v>51</v>
      </c>
      <c r="D13" s="211" t="s">
        <v>154</v>
      </c>
      <c r="E13" s="209"/>
      <c r="F13" s="209"/>
      <c r="G13" s="212">
        <v>-395955</v>
      </c>
      <c r="H13" s="212">
        <v>-346286</v>
      </c>
      <c r="I13" s="212">
        <v>-742241</v>
      </c>
      <c r="J13" s="77"/>
      <c r="K13" s="77"/>
      <c r="L13" s="77"/>
      <c r="M13" s="77"/>
      <c r="N13" s="77"/>
      <c r="O13" s="78"/>
      <c r="P13" s="78"/>
      <c r="Q13" s="78"/>
    </row>
    <row r="14" spans="1:17" ht="15">
      <c r="A14" s="213" t="str">
        <f t="shared" si="0"/>
        <v/>
      </c>
      <c r="B14" s="211" t="str">
        <f t="shared" si="1"/>
        <v/>
      </c>
      <c r="C14" s="211" t="str">
        <f t="shared" si="2"/>
        <v>52</v>
      </c>
      <c r="D14" s="211" t="str">
        <f>IF(ISNUMBER(SEARCH("XXX", E14)),VLOOKUP(CONCATENATE("DRRH/",LEFT(E14, LEN(E14)-3)),[1]List1!A$2:B$17,2,FALSE),IF(ISNUMBER(SEARCH("YYY", E14)),VLOOKUP(CONCATENATE("DRRH/",LEFT(E14, LEN(E14)-3)),[1]List1!C$2:D$17,2,FALSE),F14))</f>
        <v>Ostale pomoći</v>
      </c>
      <c r="E14" s="214" t="s">
        <v>47</v>
      </c>
      <c r="F14" s="215" t="s">
        <v>48</v>
      </c>
      <c r="G14" s="212">
        <v>-906395</v>
      </c>
      <c r="H14" s="212">
        <v>500000</v>
      </c>
      <c r="I14" s="212">
        <v>-406395</v>
      </c>
      <c r="J14" s="75"/>
      <c r="K14" s="75"/>
      <c r="L14" s="77"/>
      <c r="M14" s="77"/>
      <c r="N14" s="77"/>
      <c r="O14" s="78"/>
      <c r="P14" s="78"/>
      <c r="Q14" s="78"/>
    </row>
    <row r="15" spans="1:17" ht="15">
      <c r="A15" s="213"/>
      <c r="B15" s="217">
        <v>64</v>
      </c>
      <c r="C15" s="211"/>
      <c r="D15" s="205" t="s">
        <v>152</v>
      </c>
      <c r="E15" s="214"/>
      <c r="F15" s="215"/>
      <c r="G15" s="207">
        <f>+G16</f>
        <v>-14000</v>
      </c>
      <c r="H15" s="207">
        <f t="shared" ref="H15:I15" si="5">+H16</f>
        <v>0</v>
      </c>
      <c r="I15" s="207">
        <f t="shared" si="5"/>
        <v>-14000</v>
      </c>
      <c r="J15" s="75"/>
      <c r="K15" s="75"/>
      <c r="L15" s="77"/>
      <c r="M15" s="77"/>
      <c r="N15" s="77"/>
      <c r="O15" s="78"/>
      <c r="P15" s="78"/>
      <c r="Q15" s="78"/>
    </row>
    <row r="16" spans="1:17" ht="15">
      <c r="A16" s="213"/>
      <c r="B16" s="217"/>
      <c r="C16" s="210">
        <v>31</v>
      </c>
      <c r="D16" s="211" t="s">
        <v>54</v>
      </c>
      <c r="E16" s="214"/>
      <c r="F16" s="215"/>
      <c r="G16" s="212">
        <v>-14000</v>
      </c>
      <c r="H16" s="212"/>
      <c r="I16" s="212">
        <v>-14000</v>
      </c>
      <c r="J16" s="75"/>
      <c r="K16" s="75"/>
      <c r="L16" s="77"/>
      <c r="M16" s="77"/>
      <c r="N16" s="77"/>
      <c r="O16" s="78"/>
      <c r="P16" s="78"/>
      <c r="Q16" s="78"/>
    </row>
    <row r="17" spans="1:17" s="79" customFormat="1" ht="28.5">
      <c r="A17" s="208" t="str">
        <f t="shared" si="0"/>
        <v/>
      </c>
      <c r="B17" s="205" t="str">
        <f t="shared" si="1"/>
        <v>65</v>
      </c>
      <c r="C17" s="205" t="str">
        <f t="shared" si="2"/>
        <v/>
      </c>
      <c r="D17" s="205" t="str">
        <f>IF(ISNUMBER(SEARCH("XXX", E17)),VLOOKUP(CONCATENATE("DRRH/",LEFT(E17, LEN(E17)-3)),[1]List1!A$2:B$17,2,FALSE),IF(ISNUMBER(SEARCH("YYY", E17)),VLOOKUP(CONCATENATE("DRRH/",LEFT(E17, LEN(E17)-3)),[1]List1!C$2:D$17,2,FALSE),F17))</f>
        <v>Prihodi od upravnih i administrativnih pristojbi, pristojbi po posebnim propisima i naknada</v>
      </c>
      <c r="E17" s="209" t="s">
        <v>49</v>
      </c>
      <c r="F17" s="209" t="s">
        <v>18</v>
      </c>
      <c r="G17" s="207">
        <f>+G18</f>
        <v>-27333500</v>
      </c>
      <c r="H17" s="207">
        <f>+H18+H19</f>
        <v>-1506500</v>
      </c>
      <c r="I17" s="207">
        <f>+I18+I19</f>
        <v>-28840000</v>
      </c>
      <c r="J17" s="77"/>
      <c r="K17" s="77"/>
      <c r="L17" s="77"/>
      <c r="M17" s="77"/>
      <c r="N17" s="77"/>
      <c r="O17" s="78"/>
      <c r="P17" s="78"/>
      <c r="Q17" s="78"/>
    </row>
    <row r="18" spans="1:17" ht="15">
      <c r="A18" s="213" t="str">
        <f t="shared" si="0"/>
        <v/>
      </c>
      <c r="B18" s="211" t="str">
        <f t="shared" si="1"/>
        <v/>
      </c>
      <c r="C18" s="211" t="str">
        <f t="shared" si="2"/>
        <v>43</v>
      </c>
      <c r="D18" s="211" t="str">
        <f>IF(ISNUMBER(SEARCH("XXX", E18)),VLOOKUP(CONCATENATE("DRRH/",LEFT(E18, LEN(E18)-3)),[1]List1!A$2:B$17,2,FALSE),IF(ISNUMBER(SEARCH("YYY", E18)),VLOOKUP(CONCATENATE("DRRH/",LEFT(E18, LEN(E18)-3)),[1]List1!C$2:D$17,2,FALSE),F18))</f>
        <v>Ostali prihodi za posebne namjene</v>
      </c>
      <c r="E18" s="214" t="s">
        <v>50</v>
      </c>
      <c r="F18" s="215" t="s">
        <v>51</v>
      </c>
      <c r="G18" s="212">
        <v>-27333500</v>
      </c>
      <c r="H18" s="212">
        <f>+I18-G18</f>
        <v>-1466500</v>
      </c>
      <c r="I18" s="212">
        <v>-28800000</v>
      </c>
      <c r="J18" s="75"/>
      <c r="K18" s="178"/>
      <c r="L18" s="77"/>
      <c r="M18" s="77"/>
      <c r="N18" s="77"/>
      <c r="O18" s="78"/>
      <c r="P18" s="78"/>
      <c r="Q18" s="78"/>
    </row>
    <row r="19" spans="1:17" ht="15">
      <c r="A19" s="213"/>
      <c r="B19" s="211"/>
      <c r="C19" s="210">
        <v>71</v>
      </c>
      <c r="D19" s="211" t="s">
        <v>158</v>
      </c>
      <c r="E19" s="214"/>
      <c r="F19" s="215"/>
      <c r="G19" s="212"/>
      <c r="H19" s="212">
        <v>-40000</v>
      </c>
      <c r="I19" s="212">
        <v>-40000</v>
      </c>
      <c r="J19" s="75"/>
      <c r="K19" s="75"/>
      <c r="L19" s="77"/>
      <c r="M19" s="77"/>
      <c r="N19" s="77"/>
      <c r="O19" s="78"/>
      <c r="P19" s="78"/>
      <c r="Q19" s="78"/>
    </row>
    <row r="20" spans="1:17" ht="28.5">
      <c r="A20" s="208" t="str">
        <f t="shared" si="0"/>
        <v/>
      </c>
      <c r="B20" s="205" t="str">
        <f t="shared" si="1"/>
        <v>66</v>
      </c>
      <c r="C20" s="205" t="str">
        <f t="shared" si="2"/>
        <v/>
      </c>
      <c r="D20" s="205" t="str">
        <f>IF(ISNUMBER(SEARCH("XXX", E20)),VLOOKUP(CONCATENATE("DRRH/",LEFT(E20, LEN(E20)-3)),[1]List1!A$2:B$17,2,FALSE),IF(ISNUMBER(SEARCH("YYY", E20)),VLOOKUP(CONCATENATE("DRRH/",LEFT(E20, LEN(E20)-3)),[1]List1!C$2:D$17,2,FALSE),F20))</f>
        <v>Prihodi od prodaje proizvoda i robe te pruženih usluga, prihodi od donacija te povrati po protestiranim jamstvima</v>
      </c>
      <c r="E20" s="209" t="s">
        <v>52</v>
      </c>
      <c r="F20" s="209" t="s">
        <v>18</v>
      </c>
      <c r="G20" s="207">
        <f>+G21+G22</f>
        <v>-14971000</v>
      </c>
      <c r="H20" s="207">
        <f t="shared" ref="H20:I20" si="6">+H21+H22</f>
        <v>-260000</v>
      </c>
      <c r="I20" s="207">
        <f t="shared" si="6"/>
        <v>-15231000</v>
      </c>
      <c r="J20" s="77"/>
      <c r="K20" s="77"/>
      <c r="L20" s="77"/>
      <c r="M20" s="77"/>
      <c r="N20" s="77"/>
      <c r="O20" s="78"/>
      <c r="P20" s="78"/>
      <c r="Q20" s="78"/>
    </row>
    <row r="21" spans="1:17" ht="15">
      <c r="A21" s="213" t="str">
        <f t="shared" si="0"/>
        <v/>
      </c>
      <c r="B21" s="211" t="str">
        <f t="shared" si="1"/>
        <v/>
      </c>
      <c r="C21" s="211" t="str">
        <f t="shared" si="2"/>
        <v>31</v>
      </c>
      <c r="D21" s="211" t="str">
        <f>IF(ISNUMBER(SEARCH("XXX", E21)),VLOOKUP(CONCATENATE("DRRH/",LEFT(E21, LEN(E21)-3)),[1]List1!A$2:B$17,2,FALSE),IF(ISNUMBER(SEARCH("YYY", E21)),VLOOKUP(CONCATENATE("DRRH/",LEFT(E21, LEN(E21)-3)),[1]List1!C$2:D$17,2,FALSE),F21))</f>
        <v>Vlastiti prihodi</v>
      </c>
      <c r="E21" s="214" t="s">
        <v>53</v>
      </c>
      <c r="F21" s="215" t="s">
        <v>54</v>
      </c>
      <c r="G21" s="212">
        <v>-14616000</v>
      </c>
      <c r="H21" s="212">
        <v>-334000</v>
      </c>
      <c r="I21" s="212">
        <v>-14950000</v>
      </c>
      <c r="J21" s="80"/>
      <c r="K21" s="80"/>
    </row>
    <row r="22" spans="1:17" ht="15">
      <c r="A22" s="213"/>
      <c r="B22" s="211"/>
      <c r="C22" s="210">
        <v>61</v>
      </c>
      <c r="D22" s="211" t="s">
        <v>156</v>
      </c>
      <c r="E22" s="214"/>
      <c r="F22" s="215"/>
      <c r="G22" s="212">
        <v>-355000</v>
      </c>
      <c r="H22" s="212">
        <v>74000</v>
      </c>
      <c r="I22" s="212">
        <v>-281000</v>
      </c>
      <c r="J22" s="80"/>
      <c r="K22" s="80"/>
    </row>
    <row r="23" spans="1:17" ht="14.25">
      <c r="A23" s="208" t="str">
        <f t="shared" si="0"/>
        <v/>
      </c>
      <c r="B23" s="205" t="str">
        <f t="shared" si="1"/>
        <v>67</v>
      </c>
      <c r="C23" s="205" t="str">
        <f t="shared" si="2"/>
        <v/>
      </c>
      <c r="D23" s="205" t="str">
        <f>IF(ISNUMBER(SEARCH("XXX", E23)),VLOOKUP(CONCATENATE("DRRH/",LEFT(E23, LEN(E23)-3)),[1]List1!A$2:B$17,2,FALSE),IF(ISNUMBER(SEARCH("YYY", E23)),VLOOKUP(CONCATENATE("DRRH/",LEFT(E23, LEN(E23)-3)),[1]List1!C$2:D$17,2,FALSE),F23))</f>
        <v>Prihodi iz nadležnog proračuna i od HZZO-a temeljem ugovornih obveza</v>
      </c>
      <c r="E23" s="209" t="s">
        <v>55</v>
      </c>
      <c r="F23" s="209" t="s">
        <v>18</v>
      </c>
      <c r="G23" s="207">
        <f>+G24+G25+G26+G27</f>
        <v>-595046485</v>
      </c>
      <c r="H23" s="207">
        <f t="shared" ref="H23:I23" si="7">+H24+H25+H26+H27</f>
        <v>-18570194</v>
      </c>
      <c r="I23" s="207">
        <f t="shared" si="7"/>
        <v>-613616679</v>
      </c>
      <c r="J23" s="78"/>
      <c r="K23" s="78"/>
    </row>
    <row r="24" spans="1:17" ht="15">
      <c r="A24" s="213" t="str">
        <f t="shared" si="0"/>
        <v/>
      </c>
      <c r="B24" s="211" t="str">
        <f t="shared" si="1"/>
        <v/>
      </c>
      <c r="C24" s="211" t="str">
        <f t="shared" si="2"/>
        <v>11</v>
      </c>
      <c r="D24" s="211" t="str">
        <f>IF(ISNUMBER(SEARCH("XXX", E24)),VLOOKUP(CONCATENATE("DRRH/",LEFT(E24, LEN(E24)-3)),[1]List1!A$2:B$17,2,FALSE),IF(ISNUMBER(SEARCH("YYY", E24)),VLOOKUP(CONCATENATE("DRRH/",LEFT(E24, LEN(E24)-3)),[1]List1!C$2:D$17,2,FALSE),F24))</f>
        <v>Opći prihodi i primici</v>
      </c>
      <c r="E24" s="214" t="s">
        <v>56</v>
      </c>
      <c r="F24" s="215" t="s">
        <v>57</v>
      </c>
      <c r="G24" s="212">
        <v>-20412944</v>
      </c>
      <c r="H24" s="212">
        <v>7383682</v>
      </c>
      <c r="I24" s="212">
        <v>-13029262</v>
      </c>
      <c r="J24" s="80"/>
      <c r="K24" s="80"/>
    </row>
    <row r="25" spans="1:17" ht="15">
      <c r="A25" s="213" t="str">
        <f t="shared" si="0"/>
        <v/>
      </c>
      <c r="B25" s="211" t="str">
        <f t="shared" si="1"/>
        <v/>
      </c>
      <c r="C25" s="211" t="str">
        <f t="shared" si="2"/>
        <v>43</v>
      </c>
      <c r="D25" s="211" t="str">
        <f>IF(ISNUMBER(SEARCH("XXX", E25)),VLOOKUP(CONCATENATE("DRRH/",LEFT(E25, LEN(E25)-3)),[1]List1!A$2:B$17,2,FALSE),IF(ISNUMBER(SEARCH("YYY", E25)),VLOOKUP(CONCATENATE("DRRH/",LEFT(E25, LEN(E25)-3)),[1]List1!C$2:D$17,2,FALSE),F25))</f>
        <v>Ostali prihodi za posebne namjene</v>
      </c>
      <c r="E25" s="214" t="s">
        <v>50</v>
      </c>
      <c r="F25" s="215" t="s">
        <v>51</v>
      </c>
      <c r="G25" s="212">
        <v>-520107770</v>
      </c>
      <c r="H25" s="212">
        <v>-29892230</v>
      </c>
      <c r="I25" s="212">
        <v>-550000000</v>
      </c>
      <c r="J25" s="80"/>
      <c r="K25" s="80"/>
    </row>
    <row r="26" spans="1:17" ht="15">
      <c r="A26" s="213"/>
      <c r="B26" s="211"/>
      <c r="C26" s="210">
        <v>581</v>
      </c>
      <c r="D26" s="211" t="s">
        <v>155</v>
      </c>
      <c r="E26" s="214"/>
      <c r="F26" s="215"/>
      <c r="G26" s="212">
        <v>-11150000</v>
      </c>
      <c r="H26" s="212">
        <v>3900000</v>
      </c>
      <c r="I26" s="212">
        <v>-7250000</v>
      </c>
      <c r="J26" s="80"/>
      <c r="K26" s="80"/>
    </row>
    <row r="27" spans="1:17" ht="15">
      <c r="A27" s="213"/>
      <c r="B27" s="211"/>
      <c r="C27" s="210">
        <v>815</v>
      </c>
      <c r="D27" s="211" t="s">
        <v>157</v>
      </c>
      <c r="E27" s="214"/>
      <c r="F27" s="215"/>
      <c r="G27" s="212">
        <v>-43375771</v>
      </c>
      <c r="H27" s="212">
        <v>38354</v>
      </c>
      <c r="I27" s="212">
        <v>-43337417</v>
      </c>
      <c r="J27" s="80"/>
      <c r="K27" s="80"/>
    </row>
    <row r="28" spans="1:17" ht="15">
      <c r="A28" s="126"/>
      <c r="B28" s="217">
        <v>68</v>
      </c>
      <c r="C28" s="126"/>
      <c r="D28" s="205" t="s">
        <v>153</v>
      </c>
      <c r="E28" s="126"/>
      <c r="F28" s="218"/>
      <c r="G28" s="207">
        <f>+G29+G30</f>
        <v>-71000</v>
      </c>
      <c r="H28" s="207">
        <f t="shared" ref="H28:I28" si="8">+H29+H30</f>
        <v>-49000</v>
      </c>
      <c r="I28" s="207">
        <f t="shared" si="8"/>
        <v>-120000</v>
      </c>
    </row>
    <row r="29" spans="1:17" ht="15">
      <c r="A29" s="126"/>
      <c r="B29" s="205"/>
      <c r="C29" s="210">
        <v>31</v>
      </c>
      <c r="D29" s="211" t="s">
        <v>54</v>
      </c>
      <c r="E29" s="126"/>
      <c r="F29" s="218"/>
      <c r="G29" s="212">
        <v>-70000</v>
      </c>
      <c r="H29" s="212">
        <v>20000</v>
      </c>
      <c r="I29" s="212">
        <v>-50000</v>
      </c>
    </row>
    <row r="30" spans="1:17" ht="15">
      <c r="A30" s="126"/>
      <c r="B30" s="126"/>
      <c r="C30" s="210">
        <v>43</v>
      </c>
      <c r="D30" s="211" t="s">
        <v>51</v>
      </c>
      <c r="E30" s="126"/>
      <c r="F30" s="218"/>
      <c r="G30" s="212">
        <v>-1000</v>
      </c>
      <c r="H30" s="212">
        <v>-69000</v>
      </c>
      <c r="I30" s="212">
        <v>-70000</v>
      </c>
    </row>
    <row r="31" spans="1:17" ht="14.25">
      <c r="A31" s="227">
        <v>7</v>
      </c>
      <c r="D31" s="205" t="s">
        <v>159</v>
      </c>
      <c r="F31" s="52"/>
      <c r="G31" s="207">
        <v>-8000</v>
      </c>
      <c r="H31" s="207">
        <v>6000</v>
      </c>
      <c r="I31" s="219">
        <f t="shared" ref="I31:I32" si="9">G31+H31</f>
        <v>-2000</v>
      </c>
    </row>
    <row r="32" spans="1:17" ht="15">
      <c r="B32" s="217">
        <v>72</v>
      </c>
      <c r="D32" s="205" t="s">
        <v>160</v>
      </c>
      <c r="G32" s="212">
        <v>-8000</v>
      </c>
      <c r="H32" s="212">
        <v>6000</v>
      </c>
      <c r="I32" s="216">
        <f t="shared" si="9"/>
        <v>-2000</v>
      </c>
    </row>
    <row r="33" spans="3:9" ht="30">
      <c r="C33" s="210">
        <v>71</v>
      </c>
      <c r="D33" s="211" t="s">
        <v>75</v>
      </c>
      <c r="G33" s="212">
        <v>-8000</v>
      </c>
      <c r="H33" s="212">
        <v>6000</v>
      </c>
      <c r="I33" s="216">
        <f>G33+H33</f>
        <v>-2000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S52"/>
  <sheetViews>
    <sheetView workbookViewId="0">
      <selection sqref="A1:M1"/>
    </sheetView>
  </sheetViews>
  <sheetFormatPr defaultRowHeight="12.75"/>
  <cols>
    <col min="1" max="1" width="8.83203125" style="50" customWidth="1"/>
    <col min="2" max="2" width="9.83203125" style="50" customWidth="1"/>
    <col min="3" max="3" width="7" style="50" customWidth="1"/>
    <col min="4" max="4" width="84" style="50" customWidth="1"/>
    <col min="5" max="5" width="19.83203125" style="50" hidden="1" customWidth="1"/>
    <col min="6" max="6" width="23.5" style="81" hidden="1" customWidth="1"/>
    <col min="7" max="7" width="23.5" style="50" hidden="1" customWidth="1"/>
    <col min="8" max="8" width="24.1640625" style="50" hidden="1" customWidth="1"/>
    <col min="9" max="9" width="12.5" style="50" hidden="1" customWidth="1"/>
    <col min="10" max="10" width="22.1640625" style="50" hidden="1" customWidth="1"/>
    <col min="11" max="11" width="20.83203125" style="84" customWidth="1"/>
    <col min="12" max="12" width="23.83203125" style="84" customWidth="1"/>
    <col min="13" max="13" width="20.83203125" style="84" customWidth="1"/>
    <col min="14" max="15" width="18" style="50" bestFit="1" customWidth="1"/>
    <col min="16" max="16" width="13.6640625" style="50" bestFit="1" customWidth="1"/>
    <col min="17" max="17" width="18" style="50" bestFit="1" customWidth="1"/>
    <col min="18" max="18" width="11" style="50" bestFit="1" customWidth="1"/>
    <col min="19" max="19" width="18" style="50" bestFit="1" customWidth="1"/>
    <col min="20" max="20" width="11" style="50" bestFit="1" customWidth="1"/>
    <col min="21" max="16384" width="9.33203125" style="50"/>
  </cols>
  <sheetData>
    <row r="1" spans="1:19" ht="20.25" customHeight="1">
      <c r="A1" s="235" t="s">
        <v>58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9">
      <c r="F2" s="50"/>
      <c r="G2" s="57"/>
      <c r="H2" s="57"/>
      <c r="I2" s="57"/>
      <c r="J2" s="57"/>
      <c r="K2" s="82"/>
      <c r="L2" s="82"/>
      <c r="M2" s="82"/>
    </row>
    <row r="3" spans="1:19" s="61" customFormat="1" ht="28.5">
      <c r="A3" s="59" t="s">
        <v>40</v>
      </c>
      <c r="B3" s="59" t="s">
        <v>41</v>
      </c>
      <c r="C3" s="59" t="s">
        <v>42</v>
      </c>
      <c r="D3" s="59" t="s">
        <v>59</v>
      </c>
      <c r="E3" s="60"/>
      <c r="F3" s="60" t="s">
        <v>43</v>
      </c>
      <c r="G3" s="60"/>
      <c r="H3" s="60"/>
      <c r="I3" s="60"/>
      <c r="J3" s="60"/>
      <c r="K3" s="60" t="str">
        <f>K6</f>
        <v>Plan 
2025.</v>
      </c>
      <c r="L3" s="60" t="str">
        <f>L6</f>
        <v>Povećanje/smanjenje</v>
      </c>
      <c r="M3" s="60" t="str">
        <f>M6</f>
        <v>Novi plan 
2025.</v>
      </c>
    </row>
    <row r="4" spans="1:19" s="65" customFormat="1" ht="11.25">
      <c r="A4" s="62">
        <v>1</v>
      </c>
      <c r="B4" s="62">
        <v>2</v>
      </c>
      <c r="C4" s="62">
        <v>3</v>
      </c>
      <c r="D4" s="62">
        <v>4</v>
      </c>
      <c r="E4" s="63"/>
      <c r="F4" s="63"/>
      <c r="G4" s="63"/>
      <c r="H4" s="63"/>
      <c r="I4" s="63"/>
      <c r="J4" s="63"/>
      <c r="K4" s="83">
        <v>5</v>
      </c>
      <c r="L4" s="83">
        <v>6</v>
      </c>
      <c r="M4" s="83">
        <v>7</v>
      </c>
    </row>
    <row r="5" spans="1:19" s="65" customFormat="1" ht="15">
      <c r="A5" s="199"/>
      <c r="B5" s="199"/>
      <c r="C5" s="199"/>
      <c r="D5" s="185" t="s">
        <v>6</v>
      </c>
      <c r="E5" s="200"/>
      <c r="F5" s="200"/>
      <c r="G5" s="200"/>
      <c r="H5" s="200"/>
      <c r="I5" s="200"/>
      <c r="J5" s="200"/>
      <c r="K5" s="156">
        <f>K9+K36</f>
        <v>639005947</v>
      </c>
      <c r="L5" s="156">
        <f>L9+L36</f>
        <v>25272254</v>
      </c>
      <c r="M5" s="156">
        <f>M8</f>
        <v>664278201</v>
      </c>
    </row>
    <row r="6" spans="1:19" ht="30" hidden="1">
      <c r="A6" s="184" t="str">
        <f>IF(ISNUMBER(VALUE(E6)),E6,"")</f>
        <v/>
      </c>
      <c r="B6" s="185" t="str">
        <f>IF(ISNUMBER(VALUE(G6)),G6,"")</f>
        <v/>
      </c>
      <c r="C6" s="185" t="str">
        <f>IF(ISNUMBER(VALUE(I6)),I6,"")</f>
        <v/>
      </c>
      <c r="D6" s="185" t="str">
        <f>CONCATENATE(F6,"    ",H6,"    ",J6)</f>
        <v xml:space="preserve">        </v>
      </c>
      <c r="E6" s="186" t="s">
        <v>18</v>
      </c>
      <c r="F6" s="186" t="s">
        <v>18</v>
      </c>
      <c r="G6" s="186" t="s">
        <v>18</v>
      </c>
      <c r="H6" s="186" t="s">
        <v>18</v>
      </c>
      <c r="I6" s="186" t="s">
        <v>18</v>
      </c>
      <c r="J6" s="186" t="s">
        <v>18</v>
      </c>
      <c r="K6" s="187" t="s">
        <v>36</v>
      </c>
      <c r="L6" s="244" t="s">
        <v>32</v>
      </c>
      <c r="M6" s="187" t="s">
        <v>37</v>
      </c>
      <c r="N6" s="71"/>
      <c r="O6" s="71"/>
      <c r="P6" s="72"/>
      <c r="Q6" s="72"/>
      <c r="R6" s="72"/>
      <c r="S6" s="72"/>
    </row>
    <row r="7" spans="1:19" ht="15" hidden="1">
      <c r="A7" s="126"/>
      <c r="B7" s="126"/>
      <c r="C7" s="126"/>
      <c r="D7" s="126"/>
      <c r="E7" s="186" t="s">
        <v>60</v>
      </c>
      <c r="F7" s="186" t="s">
        <v>18</v>
      </c>
      <c r="G7" s="186" t="s">
        <v>61</v>
      </c>
      <c r="H7" s="186" t="s">
        <v>18</v>
      </c>
      <c r="I7" s="186" t="s">
        <v>62</v>
      </c>
      <c r="J7" s="186" t="s">
        <v>18</v>
      </c>
      <c r="K7" s="189" t="s">
        <v>19</v>
      </c>
      <c r="L7" s="245" t="s">
        <v>19</v>
      </c>
      <c r="M7" s="189" t="s">
        <v>19</v>
      </c>
    </row>
    <row r="8" spans="1:19" ht="15" hidden="1">
      <c r="A8" s="171"/>
      <c r="B8" s="171"/>
      <c r="C8" s="171"/>
      <c r="D8" s="171"/>
      <c r="E8" s="201" t="s">
        <v>63</v>
      </c>
      <c r="F8" s="201" t="s">
        <v>18</v>
      </c>
      <c r="G8" s="201" t="s">
        <v>18</v>
      </c>
      <c r="H8" s="201" t="s">
        <v>18</v>
      </c>
      <c r="I8" s="201" t="s">
        <v>18</v>
      </c>
      <c r="J8" s="201" t="s">
        <v>18</v>
      </c>
      <c r="K8" s="202">
        <v>633643980</v>
      </c>
      <c r="L8" s="202">
        <v>30634221</v>
      </c>
      <c r="M8" s="202">
        <v>664278201</v>
      </c>
      <c r="N8" s="72"/>
      <c r="O8" s="72"/>
      <c r="P8" s="72"/>
      <c r="Q8" s="72"/>
      <c r="R8" s="72"/>
      <c r="S8" s="72"/>
    </row>
    <row r="9" spans="1:19" ht="14.25">
      <c r="A9" s="184" t="str">
        <f t="shared" ref="A9:A52" si="0">IF(ISNUMBER(VALUE(E9)),E9,"")</f>
        <v>3</v>
      </c>
      <c r="B9" s="185" t="str">
        <f t="shared" ref="B9:B52" si="1">IF(ISNUMBER(VALUE(G9)),G9,"")</f>
        <v/>
      </c>
      <c r="C9" s="185" t="str">
        <f t="shared" ref="C9:C52" si="2">IF(ISNUMBER(VALUE(I9)),I9,"")</f>
        <v/>
      </c>
      <c r="D9" s="185" t="str">
        <f t="shared" ref="D9:D52" si="3">CONCATENATE(F9,"    ",H9,"    ",J9)</f>
        <v xml:space="preserve">Rashodi poslovanja        </v>
      </c>
      <c r="E9" s="193" t="s">
        <v>64</v>
      </c>
      <c r="F9" s="193" t="s">
        <v>65</v>
      </c>
      <c r="G9" s="194" t="s">
        <v>66</v>
      </c>
      <c r="H9" s="194" t="s">
        <v>18</v>
      </c>
      <c r="I9" s="194" t="s">
        <v>18</v>
      </c>
      <c r="J9" s="194" t="s">
        <v>18</v>
      </c>
      <c r="K9" s="156">
        <f>K10+K15+K24+K27+K29+K33</f>
        <v>561423616</v>
      </c>
      <c r="L9" s="156">
        <v>31788498</v>
      </c>
      <c r="M9" s="156">
        <v>593212114</v>
      </c>
      <c r="N9" s="78"/>
      <c r="O9" s="78"/>
      <c r="P9" s="78"/>
      <c r="Q9" s="78"/>
      <c r="R9" s="78"/>
      <c r="S9" s="78"/>
    </row>
    <row r="10" spans="1:19" ht="14.25">
      <c r="A10" s="184" t="str">
        <f t="shared" si="0"/>
        <v/>
      </c>
      <c r="B10" s="185" t="str">
        <f t="shared" si="1"/>
        <v>31</v>
      </c>
      <c r="C10" s="185" t="str">
        <f t="shared" si="2"/>
        <v/>
      </c>
      <c r="D10" s="185" t="str">
        <f t="shared" si="3"/>
        <v xml:space="preserve">    Rashodi za zaposlene    </v>
      </c>
      <c r="E10" s="193" t="s">
        <v>18</v>
      </c>
      <c r="F10" s="193" t="s">
        <v>18</v>
      </c>
      <c r="G10" s="193" t="s">
        <v>53</v>
      </c>
      <c r="H10" s="193" t="s">
        <v>67</v>
      </c>
      <c r="I10" s="194" t="s">
        <v>66</v>
      </c>
      <c r="J10" s="194" t="s">
        <v>18</v>
      </c>
      <c r="K10" s="156">
        <v>247917775</v>
      </c>
      <c r="L10" s="156">
        <v>1774590</v>
      </c>
      <c r="M10" s="156">
        <v>249692365</v>
      </c>
      <c r="N10" s="78"/>
      <c r="O10" s="78"/>
      <c r="P10" s="78"/>
      <c r="Q10" s="78"/>
      <c r="R10" s="78"/>
      <c r="S10" s="78"/>
    </row>
    <row r="11" spans="1:19" ht="15">
      <c r="A11" s="195" t="str">
        <f t="shared" si="0"/>
        <v/>
      </c>
      <c r="B11" s="196" t="str">
        <f t="shared" si="1"/>
        <v/>
      </c>
      <c r="C11" s="196" t="str">
        <f t="shared" si="2"/>
        <v>31</v>
      </c>
      <c r="D11" s="196" t="str">
        <f t="shared" si="3"/>
        <v xml:space="preserve">        Vlastiti prihodi</v>
      </c>
      <c r="E11" s="197" t="s">
        <v>18</v>
      </c>
      <c r="F11" s="197" t="s">
        <v>18</v>
      </c>
      <c r="G11" s="197" t="s">
        <v>18</v>
      </c>
      <c r="H11" s="197" t="s">
        <v>18</v>
      </c>
      <c r="I11" s="197" t="s">
        <v>53</v>
      </c>
      <c r="J11" s="197" t="s">
        <v>54</v>
      </c>
      <c r="K11" s="114">
        <v>2620000</v>
      </c>
      <c r="L11" s="114">
        <v>186400</v>
      </c>
      <c r="M11" s="114">
        <v>2806400</v>
      </c>
      <c r="N11" s="80"/>
      <c r="O11" s="80"/>
      <c r="P11" s="80"/>
      <c r="Q11" s="80"/>
      <c r="R11" s="80"/>
      <c r="S11" s="80"/>
    </row>
    <row r="12" spans="1:19" ht="15">
      <c r="A12" s="195" t="str">
        <f t="shared" si="0"/>
        <v/>
      </c>
      <c r="B12" s="196" t="str">
        <f t="shared" si="1"/>
        <v/>
      </c>
      <c r="C12" s="196" t="str">
        <f t="shared" si="2"/>
        <v>43</v>
      </c>
      <c r="D12" s="196" t="str">
        <f t="shared" si="3"/>
        <v xml:space="preserve">        Ostali prihodi za posebne namjene</v>
      </c>
      <c r="E12" s="197" t="s">
        <v>18</v>
      </c>
      <c r="F12" s="197" t="s">
        <v>18</v>
      </c>
      <c r="G12" s="197" t="s">
        <v>18</v>
      </c>
      <c r="H12" s="197" t="s">
        <v>18</v>
      </c>
      <c r="I12" s="197" t="s">
        <v>50</v>
      </c>
      <c r="J12" s="197" t="s">
        <v>51</v>
      </c>
      <c r="K12" s="114">
        <v>244261810</v>
      </c>
      <c r="L12" s="114">
        <v>1591190</v>
      </c>
      <c r="M12" s="114">
        <v>245853000</v>
      </c>
      <c r="N12" s="80"/>
      <c r="O12" s="80"/>
      <c r="P12" s="80"/>
      <c r="Q12" s="80"/>
      <c r="R12" s="80"/>
      <c r="S12" s="80"/>
    </row>
    <row r="13" spans="1:19" ht="15">
      <c r="A13" s="195" t="str">
        <f t="shared" si="0"/>
        <v/>
      </c>
      <c r="B13" s="196" t="str">
        <f t="shared" si="1"/>
        <v/>
      </c>
      <c r="C13" s="196" t="str">
        <f t="shared" si="2"/>
        <v>51</v>
      </c>
      <c r="D13" s="196" t="str">
        <f t="shared" si="3"/>
        <v xml:space="preserve">        Programi Unije</v>
      </c>
      <c r="E13" s="197" t="s">
        <v>18</v>
      </c>
      <c r="F13" s="197" t="s">
        <v>18</v>
      </c>
      <c r="G13" s="197" t="s">
        <v>18</v>
      </c>
      <c r="H13" s="197" t="s">
        <v>18</v>
      </c>
      <c r="I13" s="197" t="s">
        <v>68</v>
      </c>
      <c r="J13" s="197" t="s">
        <v>69</v>
      </c>
      <c r="K13" s="114">
        <v>206652</v>
      </c>
      <c r="L13" s="114">
        <v>107000</v>
      </c>
      <c r="M13" s="114">
        <v>313652</v>
      </c>
      <c r="N13" s="80"/>
      <c r="O13" s="80"/>
      <c r="P13" s="80"/>
      <c r="Q13" s="80"/>
      <c r="R13" s="80"/>
      <c r="S13" s="80"/>
    </row>
    <row r="14" spans="1:19" ht="15">
      <c r="A14" s="195" t="str">
        <f t="shared" si="0"/>
        <v/>
      </c>
      <c r="B14" s="196" t="str">
        <f t="shared" si="1"/>
        <v/>
      </c>
      <c r="C14" s="196" t="str">
        <f t="shared" si="2"/>
        <v>52</v>
      </c>
      <c r="D14" s="196" t="str">
        <f t="shared" si="3"/>
        <v xml:space="preserve">        Ostale pomoći</v>
      </c>
      <c r="E14" s="197" t="s">
        <v>18</v>
      </c>
      <c r="F14" s="197" t="s">
        <v>18</v>
      </c>
      <c r="G14" s="197" t="s">
        <v>18</v>
      </c>
      <c r="H14" s="197" t="s">
        <v>18</v>
      </c>
      <c r="I14" s="197" t="s">
        <v>47</v>
      </c>
      <c r="J14" s="197" t="s">
        <v>48</v>
      </c>
      <c r="K14" s="114">
        <v>829313</v>
      </c>
      <c r="L14" s="114">
        <v>-110000</v>
      </c>
      <c r="M14" s="114">
        <v>719313</v>
      </c>
      <c r="N14" s="80"/>
      <c r="O14" s="80"/>
      <c r="P14" s="80"/>
      <c r="Q14" s="80"/>
      <c r="R14" s="80"/>
      <c r="S14" s="80"/>
    </row>
    <row r="15" spans="1:19" ht="14.25">
      <c r="A15" s="184" t="str">
        <f t="shared" si="0"/>
        <v/>
      </c>
      <c r="B15" s="185" t="str">
        <f t="shared" si="1"/>
        <v>32</v>
      </c>
      <c r="C15" s="185" t="str">
        <f t="shared" si="2"/>
        <v/>
      </c>
      <c r="D15" s="185" t="str">
        <f t="shared" si="3"/>
        <v xml:space="preserve">    Materijalni rashodi    </v>
      </c>
      <c r="E15" s="193" t="s">
        <v>18</v>
      </c>
      <c r="F15" s="193" t="s">
        <v>18</v>
      </c>
      <c r="G15" s="193" t="s">
        <v>70</v>
      </c>
      <c r="H15" s="193" t="s">
        <v>71</v>
      </c>
      <c r="I15" s="194" t="s">
        <v>66</v>
      </c>
      <c r="J15" s="194" t="s">
        <v>18</v>
      </c>
      <c r="K15" s="156">
        <f>K16+K17+K18+K19+K20+K21+K22+K23</f>
        <v>312436389</v>
      </c>
      <c r="L15" s="156">
        <v>21533908</v>
      </c>
      <c r="M15" s="156">
        <v>333970297</v>
      </c>
      <c r="N15" s="78"/>
      <c r="O15" s="225"/>
      <c r="P15" s="78"/>
      <c r="Q15" s="78"/>
      <c r="R15" s="78"/>
      <c r="S15" s="78"/>
    </row>
    <row r="16" spans="1:19" ht="15">
      <c r="A16" s="195" t="str">
        <f t="shared" si="0"/>
        <v/>
      </c>
      <c r="B16" s="196" t="str">
        <f t="shared" si="1"/>
        <v/>
      </c>
      <c r="C16" s="196" t="str">
        <f t="shared" si="2"/>
        <v>11</v>
      </c>
      <c r="D16" s="196" t="str">
        <f t="shared" si="3"/>
        <v xml:space="preserve">        Opći prihodi i primici</v>
      </c>
      <c r="E16" s="197" t="s">
        <v>18</v>
      </c>
      <c r="F16" s="197" t="s">
        <v>18</v>
      </c>
      <c r="G16" s="197" t="s">
        <v>18</v>
      </c>
      <c r="H16" s="197" t="s">
        <v>18</v>
      </c>
      <c r="I16" s="197" t="s">
        <v>56</v>
      </c>
      <c r="J16" s="197" t="s">
        <v>57</v>
      </c>
      <c r="K16" s="114">
        <v>8113449</v>
      </c>
      <c r="L16" s="114">
        <v>215561</v>
      </c>
      <c r="M16" s="114">
        <v>8329010</v>
      </c>
      <c r="N16" s="80"/>
      <c r="O16" s="226"/>
      <c r="P16" s="80"/>
      <c r="Q16" s="80"/>
      <c r="R16" s="80"/>
      <c r="S16" s="80"/>
    </row>
    <row r="17" spans="1:19" ht="15">
      <c r="A17" s="195" t="str">
        <f t="shared" si="0"/>
        <v/>
      </c>
      <c r="B17" s="196" t="str">
        <f t="shared" si="1"/>
        <v/>
      </c>
      <c r="C17" s="196" t="str">
        <f t="shared" si="2"/>
        <v>31</v>
      </c>
      <c r="D17" s="196" t="str">
        <f t="shared" si="3"/>
        <v xml:space="preserve">        Vlastiti prihodi</v>
      </c>
      <c r="E17" s="197" t="s">
        <v>18</v>
      </c>
      <c r="F17" s="197" t="s">
        <v>18</v>
      </c>
      <c r="G17" s="197" t="s">
        <v>18</v>
      </c>
      <c r="H17" s="197" t="s">
        <v>18</v>
      </c>
      <c r="I17" s="197" t="s">
        <v>53</v>
      </c>
      <c r="J17" s="197" t="s">
        <v>54</v>
      </c>
      <c r="K17" s="114">
        <v>1340265</v>
      </c>
      <c r="L17" s="114">
        <v>-28000</v>
      </c>
      <c r="M17" s="114">
        <v>1312265</v>
      </c>
      <c r="N17" s="80"/>
      <c r="O17" s="80"/>
      <c r="P17" s="80"/>
      <c r="Q17" s="80"/>
      <c r="R17" s="80"/>
      <c r="S17" s="80"/>
    </row>
    <row r="18" spans="1:19" ht="15">
      <c r="A18" s="195" t="str">
        <f t="shared" si="0"/>
        <v/>
      </c>
      <c r="B18" s="196" t="str">
        <f t="shared" si="1"/>
        <v/>
      </c>
      <c r="C18" s="196" t="str">
        <f t="shared" si="2"/>
        <v>43</v>
      </c>
      <c r="D18" s="196" t="str">
        <f t="shared" si="3"/>
        <v xml:space="preserve">        Ostali prihodi za posebne namjene</v>
      </c>
      <c r="E18" s="197" t="s">
        <v>18</v>
      </c>
      <c r="F18" s="197" t="s">
        <v>18</v>
      </c>
      <c r="G18" s="197" t="s">
        <v>18</v>
      </c>
      <c r="H18" s="197" t="s">
        <v>18</v>
      </c>
      <c r="I18" s="197" t="s">
        <v>50</v>
      </c>
      <c r="J18" s="197" t="s">
        <v>51</v>
      </c>
      <c r="K18" s="114">
        <v>302619460</v>
      </c>
      <c r="L18" s="114">
        <v>21419000</v>
      </c>
      <c r="M18" s="114">
        <v>324038460</v>
      </c>
      <c r="N18" s="80"/>
      <c r="O18" s="80"/>
      <c r="P18" s="80"/>
      <c r="Q18" s="80"/>
      <c r="R18" s="80"/>
      <c r="S18" s="80"/>
    </row>
    <row r="19" spans="1:19" ht="15">
      <c r="A19" s="195" t="str">
        <f t="shared" si="0"/>
        <v/>
      </c>
      <c r="B19" s="196" t="str">
        <f t="shared" si="1"/>
        <v/>
      </c>
      <c r="C19" s="196" t="str">
        <f t="shared" si="2"/>
        <v>51</v>
      </c>
      <c r="D19" s="196" t="str">
        <f t="shared" si="3"/>
        <v xml:space="preserve">        Programi Unije</v>
      </c>
      <c r="E19" s="197" t="s">
        <v>18</v>
      </c>
      <c r="F19" s="197" t="s">
        <v>18</v>
      </c>
      <c r="G19" s="197" t="s">
        <v>18</v>
      </c>
      <c r="H19" s="197" t="s">
        <v>18</v>
      </c>
      <c r="I19" s="197" t="s">
        <v>68</v>
      </c>
      <c r="J19" s="197" t="s">
        <v>69</v>
      </c>
      <c r="K19" s="114">
        <v>164089</v>
      </c>
      <c r="L19" s="114">
        <v>-57300</v>
      </c>
      <c r="M19" s="114">
        <v>106789</v>
      </c>
      <c r="N19" s="80"/>
      <c r="O19" s="80"/>
      <c r="P19" s="80"/>
      <c r="Q19" s="80"/>
      <c r="R19" s="80"/>
      <c r="S19" s="80"/>
    </row>
    <row r="20" spans="1:19" ht="15">
      <c r="A20" s="195" t="str">
        <f t="shared" si="0"/>
        <v/>
      </c>
      <c r="B20" s="196" t="str">
        <f t="shared" si="1"/>
        <v/>
      </c>
      <c r="C20" s="196" t="str">
        <f t="shared" si="2"/>
        <v>52</v>
      </c>
      <c r="D20" s="196" t="str">
        <f t="shared" si="3"/>
        <v xml:space="preserve">        Ostale pomoći</v>
      </c>
      <c r="E20" s="197" t="s">
        <v>18</v>
      </c>
      <c r="F20" s="197" t="s">
        <v>18</v>
      </c>
      <c r="G20" s="197" t="s">
        <v>18</v>
      </c>
      <c r="H20" s="197" t="s">
        <v>18</v>
      </c>
      <c r="I20" s="197" t="s">
        <v>47</v>
      </c>
      <c r="J20" s="197" t="s">
        <v>48</v>
      </c>
      <c r="K20" s="114">
        <v>52106</v>
      </c>
      <c r="L20" s="146" t="s">
        <v>18</v>
      </c>
      <c r="M20" s="114">
        <v>52106</v>
      </c>
      <c r="N20" s="80"/>
      <c r="O20" s="80"/>
      <c r="P20" s="80"/>
      <c r="Q20" s="80"/>
      <c r="R20" s="80"/>
      <c r="S20" s="80"/>
    </row>
    <row r="21" spans="1:19" ht="15">
      <c r="A21" s="195" t="str">
        <f t="shared" si="0"/>
        <v/>
      </c>
      <c r="B21" s="196" t="str">
        <f t="shared" si="1"/>
        <v/>
      </c>
      <c r="C21" s="196" t="str">
        <f t="shared" si="2"/>
        <v>61</v>
      </c>
      <c r="D21" s="196" t="str">
        <f t="shared" si="3"/>
        <v xml:space="preserve">        Donacije</v>
      </c>
      <c r="E21" s="197" t="s">
        <v>18</v>
      </c>
      <c r="F21" s="197" t="s">
        <v>18</v>
      </c>
      <c r="G21" s="197" t="s">
        <v>18</v>
      </c>
      <c r="H21" s="197" t="s">
        <v>18</v>
      </c>
      <c r="I21" s="197" t="s">
        <v>72</v>
      </c>
      <c r="J21" s="197" t="s">
        <v>73</v>
      </c>
      <c r="K21" s="114">
        <v>120000</v>
      </c>
      <c r="L21" s="146" t="s">
        <v>18</v>
      </c>
      <c r="M21" s="114">
        <v>120000</v>
      </c>
      <c r="N21" s="80"/>
      <c r="O21" s="80"/>
      <c r="P21" s="80"/>
      <c r="Q21" s="80"/>
      <c r="R21" s="80"/>
      <c r="S21" s="80"/>
    </row>
    <row r="22" spans="1:19" ht="30">
      <c r="A22" s="195" t="str">
        <f t="shared" si="0"/>
        <v/>
      </c>
      <c r="B22" s="196" t="str">
        <f t="shared" si="1"/>
        <v/>
      </c>
      <c r="C22" s="196" t="str">
        <f t="shared" si="2"/>
        <v>71</v>
      </c>
      <c r="D22" s="196" t="str">
        <f t="shared" si="3"/>
        <v xml:space="preserve">        Prihodi od prodaje ili zamjene nefinancijske imovine i naknade s naslova osiguranja</v>
      </c>
      <c r="E22" s="197" t="s">
        <v>18</v>
      </c>
      <c r="F22" s="197" t="s">
        <v>18</v>
      </c>
      <c r="G22" s="197" t="s">
        <v>18</v>
      </c>
      <c r="H22" s="197" t="s">
        <v>18</v>
      </c>
      <c r="I22" s="197" t="s">
        <v>74</v>
      </c>
      <c r="J22" s="197" t="s">
        <v>75</v>
      </c>
      <c r="K22" s="114">
        <v>2000</v>
      </c>
      <c r="L22" s="146" t="s">
        <v>18</v>
      </c>
      <c r="M22" s="114">
        <v>2000</v>
      </c>
      <c r="N22" s="80"/>
      <c r="O22" s="80"/>
      <c r="P22" s="80"/>
      <c r="Q22" s="80"/>
      <c r="R22" s="80"/>
      <c r="S22" s="80"/>
    </row>
    <row r="23" spans="1:19" ht="15">
      <c r="A23" s="195" t="str">
        <f t="shared" si="0"/>
        <v/>
      </c>
      <c r="B23" s="196" t="str">
        <f t="shared" si="1"/>
        <v/>
      </c>
      <c r="C23" s="196" t="str">
        <f t="shared" si="2"/>
        <v>815</v>
      </c>
      <c r="D23" s="196" t="str">
        <f t="shared" si="3"/>
        <v xml:space="preserve">        Mehanizam za oporavak i otpornost (NPOO - zajam)</v>
      </c>
      <c r="E23" s="197" t="s">
        <v>18</v>
      </c>
      <c r="F23" s="197" t="s">
        <v>18</v>
      </c>
      <c r="G23" s="197" t="s">
        <v>18</v>
      </c>
      <c r="H23" s="197" t="s">
        <v>18</v>
      </c>
      <c r="I23" s="197" t="s">
        <v>76</v>
      </c>
      <c r="J23" s="197" t="s">
        <v>77</v>
      </c>
      <c r="K23" s="114">
        <v>25020</v>
      </c>
      <c r="L23" s="114">
        <v>-15353</v>
      </c>
      <c r="M23" s="114">
        <v>9667</v>
      </c>
      <c r="N23" s="80"/>
      <c r="O23" s="80"/>
      <c r="P23" s="80"/>
      <c r="Q23" s="80"/>
      <c r="R23" s="80"/>
      <c r="S23" s="80"/>
    </row>
    <row r="24" spans="1:19" ht="14.25">
      <c r="A24" s="184" t="str">
        <f t="shared" si="0"/>
        <v/>
      </c>
      <c r="B24" s="185" t="str">
        <f t="shared" si="1"/>
        <v>34</v>
      </c>
      <c r="C24" s="185" t="str">
        <f t="shared" si="2"/>
        <v/>
      </c>
      <c r="D24" s="185" t="str">
        <f t="shared" si="3"/>
        <v xml:space="preserve">    Financijski rashodi    </v>
      </c>
      <c r="E24" s="193" t="s">
        <v>18</v>
      </c>
      <c r="F24" s="193" t="s">
        <v>18</v>
      </c>
      <c r="G24" s="193" t="s">
        <v>78</v>
      </c>
      <c r="H24" s="193" t="s">
        <v>79</v>
      </c>
      <c r="I24" s="194" t="s">
        <v>66</v>
      </c>
      <c r="J24" s="194" t="s">
        <v>18</v>
      </c>
      <c r="K24" s="156">
        <v>600800</v>
      </c>
      <c r="L24" s="156">
        <v>8370000</v>
      </c>
      <c r="M24" s="156">
        <v>8970800</v>
      </c>
      <c r="N24" s="78"/>
      <c r="O24" s="78"/>
      <c r="P24" s="78"/>
      <c r="Q24" s="78"/>
      <c r="R24" s="78"/>
      <c r="S24" s="78"/>
    </row>
    <row r="25" spans="1:19" ht="15">
      <c r="A25" s="195" t="str">
        <f t="shared" si="0"/>
        <v/>
      </c>
      <c r="B25" s="196" t="str">
        <f t="shared" si="1"/>
        <v/>
      </c>
      <c r="C25" s="196" t="str">
        <f t="shared" si="2"/>
        <v>31</v>
      </c>
      <c r="D25" s="196" t="str">
        <f t="shared" si="3"/>
        <v xml:space="preserve">        Vlastiti prihodi</v>
      </c>
      <c r="E25" s="197" t="s">
        <v>18</v>
      </c>
      <c r="F25" s="197" t="s">
        <v>18</v>
      </c>
      <c r="G25" s="197" t="s">
        <v>18</v>
      </c>
      <c r="H25" s="197" t="s">
        <v>18</v>
      </c>
      <c r="I25" s="197" t="s">
        <v>53</v>
      </c>
      <c r="J25" s="197" t="s">
        <v>54</v>
      </c>
      <c r="K25" s="114">
        <v>99800</v>
      </c>
      <c r="L25" s="114">
        <v>-30000</v>
      </c>
      <c r="M25" s="114">
        <v>69800</v>
      </c>
      <c r="N25" s="80"/>
      <c r="O25" s="80"/>
      <c r="P25" s="80"/>
      <c r="Q25" s="80"/>
      <c r="R25" s="80"/>
      <c r="S25" s="80"/>
    </row>
    <row r="26" spans="1:19" ht="15">
      <c r="A26" s="195" t="str">
        <f t="shared" si="0"/>
        <v/>
      </c>
      <c r="B26" s="196" t="str">
        <f t="shared" si="1"/>
        <v/>
      </c>
      <c r="C26" s="196" t="str">
        <f t="shared" si="2"/>
        <v>43</v>
      </c>
      <c r="D26" s="196" t="str">
        <f t="shared" si="3"/>
        <v xml:space="preserve">        Ostali prihodi za posebne namjene</v>
      </c>
      <c r="E26" s="197" t="s">
        <v>18</v>
      </c>
      <c r="F26" s="197" t="s">
        <v>18</v>
      </c>
      <c r="G26" s="197" t="s">
        <v>18</v>
      </c>
      <c r="H26" s="197" t="s">
        <v>18</v>
      </c>
      <c r="I26" s="197" t="s">
        <v>50</v>
      </c>
      <c r="J26" s="197" t="s">
        <v>51</v>
      </c>
      <c r="K26" s="114">
        <v>501000</v>
      </c>
      <c r="L26" s="114">
        <v>8400000</v>
      </c>
      <c r="M26" s="114">
        <v>8901000</v>
      </c>
      <c r="N26" s="80"/>
      <c r="O26" s="80"/>
      <c r="P26" s="80"/>
      <c r="Q26" s="80"/>
      <c r="R26" s="80"/>
      <c r="S26" s="80"/>
    </row>
    <row r="27" spans="1:19" ht="14.25">
      <c r="A27" s="184" t="str">
        <f t="shared" si="0"/>
        <v/>
      </c>
      <c r="B27" s="185" t="str">
        <f t="shared" si="1"/>
        <v>36</v>
      </c>
      <c r="C27" s="185" t="str">
        <f t="shared" si="2"/>
        <v/>
      </c>
      <c r="D27" s="185" t="str">
        <f t="shared" si="3"/>
        <v xml:space="preserve">    Pomoći dane u inozemstvo i unutar općeg proračuna    </v>
      </c>
      <c r="E27" s="193" t="s">
        <v>18</v>
      </c>
      <c r="F27" s="193" t="s">
        <v>18</v>
      </c>
      <c r="G27" s="193" t="s">
        <v>80</v>
      </c>
      <c r="H27" s="193" t="s">
        <v>81</v>
      </c>
      <c r="I27" s="194" t="s">
        <v>66</v>
      </c>
      <c r="J27" s="194" t="s">
        <v>18</v>
      </c>
      <c r="K27" s="156">
        <v>33652</v>
      </c>
      <c r="L27" s="177" t="s">
        <v>18</v>
      </c>
      <c r="M27" s="156">
        <v>33652</v>
      </c>
      <c r="N27" s="78"/>
      <c r="O27" s="78"/>
      <c r="P27" s="78"/>
      <c r="Q27" s="78"/>
      <c r="R27" s="78"/>
      <c r="S27" s="78"/>
    </row>
    <row r="28" spans="1:19" ht="15">
      <c r="A28" s="195" t="str">
        <f t="shared" si="0"/>
        <v/>
      </c>
      <c r="B28" s="196" t="str">
        <f t="shared" si="1"/>
        <v/>
      </c>
      <c r="C28" s="196" t="str">
        <f t="shared" si="2"/>
        <v>51</v>
      </c>
      <c r="D28" s="196" t="str">
        <f t="shared" si="3"/>
        <v xml:space="preserve">        Programi Unije</v>
      </c>
      <c r="E28" s="197" t="s">
        <v>18</v>
      </c>
      <c r="F28" s="197" t="s">
        <v>18</v>
      </c>
      <c r="G28" s="197" t="s">
        <v>18</v>
      </c>
      <c r="H28" s="197" t="s">
        <v>18</v>
      </c>
      <c r="I28" s="197" t="s">
        <v>68</v>
      </c>
      <c r="J28" s="197" t="s">
        <v>69</v>
      </c>
      <c r="K28" s="114">
        <v>33652</v>
      </c>
      <c r="L28" s="146" t="s">
        <v>18</v>
      </c>
      <c r="M28" s="114">
        <v>33652</v>
      </c>
      <c r="N28" s="80"/>
      <c r="O28" s="80"/>
      <c r="P28" s="80"/>
      <c r="Q28" s="80"/>
      <c r="R28" s="80"/>
      <c r="S28" s="80"/>
    </row>
    <row r="29" spans="1:19" ht="15" customHeight="1">
      <c r="A29" s="184" t="str">
        <f t="shared" si="0"/>
        <v/>
      </c>
      <c r="B29" s="185" t="str">
        <f t="shared" si="1"/>
        <v>37</v>
      </c>
      <c r="C29" s="185" t="str">
        <f t="shared" si="2"/>
        <v/>
      </c>
      <c r="D29" s="185" t="str">
        <f t="shared" si="3"/>
        <v xml:space="preserve">    Naknade građanima i kućanstvima na temelju osiguranja i druge naknade    </v>
      </c>
      <c r="E29" s="193" t="s">
        <v>18</v>
      </c>
      <c r="F29" s="193" t="s">
        <v>18</v>
      </c>
      <c r="G29" s="193" t="s">
        <v>82</v>
      </c>
      <c r="H29" s="193" t="s">
        <v>83</v>
      </c>
      <c r="I29" s="194" t="s">
        <v>66</v>
      </c>
      <c r="J29" s="194" t="s">
        <v>18</v>
      </c>
      <c r="K29" s="156">
        <v>280000</v>
      </c>
      <c r="L29" s="156">
        <v>150000</v>
      </c>
      <c r="M29" s="156">
        <v>430000</v>
      </c>
      <c r="N29" s="78"/>
      <c r="O29" s="78"/>
      <c r="P29" s="78"/>
      <c r="Q29" s="78"/>
      <c r="R29" s="78"/>
      <c r="S29" s="78"/>
    </row>
    <row r="30" spans="1:19" ht="15">
      <c r="A30" s="195" t="str">
        <f t="shared" si="0"/>
        <v/>
      </c>
      <c r="B30" s="196" t="str">
        <f t="shared" si="1"/>
        <v/>
      </c>
      <c r="C30" s="196" t="str">
        <f t="shared" si="2"/>
        <v>31</v>
      </c>
      <c r="D30" s="196" t="str">
        <f t="shared" si="3"/>
        <v xml:space="preserve">        Vlastiti prihodi</v>
      </c>
      <c r="E30" s="197" t="s">
        <v>18</v>
      </c>
      <c r="F30" s="197" t="s">
        <v>18</v>
      </c>
      <c r="G30" s="197" t="s">
        <v>18</v>
      </c>
      <c r="H30" s="197" t="s">
        <v>18</v>
      </c>
      <c r="I30" s="197" t="s">
        <v>53</v>
      </c>
      <c r="J30" s="197" t="s">
        <v>54</v>
      </c>
      <c r="K30" s="114">
        <v>200000</v>
      </c>
      <c r="L30" s="114">
        <v>150000</v>
      </c>
      <c r="M30" s="114">
        <v>350000</v>
      </c>
      <c r="N30" s="80"/>
      <c r="O30" s="80"/>
      <c r="P30" s="80"/>
      <c r="Q30" s="80"/>
      <c r="R30" s="80"/>
      <c r="S30" s="80"/>
    </row>
    <row r="31" spans="1:19" ht="15">
      <c r="A31" s="195" t="str">
        <f t="shared" si="0"/>
        <v/>
      </c>
      <c r="B31" s="196" t="str">
        <f t="shared" si="1"/>
        <v/>
      </c>
      <c r="C31" s="196" t="str">
        <f t="shared" si="2"/>
        <v>43</v>
      </c>
      <c r="D31" s="196" t="str">
        <f t="shared" si="3"/>
        <v xml:space="preserve">        Ostali prihodi za posebne namjene</v>
      </c>
      <c r="E31" s="197" t="s">
        <v>18</v>
      </c>
      <c r="F31" s="197" t="s">
        <v>18</v>
      </c>
      <c r="G31" s="197" t="s">
        <v>18</v>
      </c>
      <c r="H31" s="197" t="s">
        <v>18</v>
      </c>
      <c r="I31" s="197" t="s">
        <v>50</v>
      </c>
      <c r="J31" s="197" t="s">
        <v>51</v>
      </c>
      <c r="K31" s="114">
        <v>55000</v>
      </c>
      <c r="L31" s="146" t="s">
        <v>18</v>
      </c>
      <c r="M31" s="114">
        <v>55000</v>
      </c>
      <c r="N31" s="80"/>
      <c r="O31" s="80"/>
      <c r="P31" s="80"/>
      <c r="Q31" s="80"/>
      <c r="R31" s="80"/>
      <c r="S31" s="80"/>
    </row>
    <row r="32" spans="1:19" ht="15">
      <c r="A32" s="195" t="str">
        <f t="shared" si="0"/>
        <v/>
      </c>
      <c r="B32" s="196" t="str">
        <f t="shared" si="1"/>
        <v/>
      </c>
      <c r="C32" s="196" t="str">
        <f t="shared" si="2"/>
        <v>61</v>
      </c>
      <c r="D32" s="196" t="str">
        <f t="shared" si="3"/>
        <v xml:space="preserve">        Donacije</v>
      </c>
      <c r="E32" s="197" t="s">
        <v>18</v>
      </c>
      <c r="F32" s="197" t="s">
        <v>18</v>
      </c>
      <c r="G32" s="197" t="s">
        <v>18</v>
      </c>
      <c r="H32" s="197" t="s">
        <v>18</v>
      </c>
      <c r="I32" s="197" t="s">
        <v>72</v>
      </c>
      <c r="J32" s="197" t="s">
        <v>73</v>
      </c>
      <c r="K32" s="114">
        <v>25000</v>
      </c>
      <c r="L32" s="146" t="s">
        <v>18</v>
      </c>
      <c r="M32" s="114">
        <v>25000</v>
      </c>
      <c r="N32" s="80"/>
      <c r="O32" s="80"/>
      <c r="P32" s="80"/>
      <c r="Q32" s="80"/>
      <c r="R32" s="80"/>
      <c r="S32" s="80"/>
    </row>
    <row r="33" spans="1:19" ht="14.25">
      <c r="A33" s="184" t="str">
        <f t="shared" si="0"/>
        <v/>
      </c>
      <c r="B33" s="185" t="str">
        <f t="shared" si="1"/>
        <v>38</v>
      </c>
      <c r="C33" s="185" t="str">
        <f t="shared" si="2"/>
        <v/>
      </c>
      <c r="D33" s="185" t="str">
        <f t="shared" si="3"/>
        <v xml:space="preserve">    Rashodi za donacije, kazne, naknade šteta i kapitalne pomoći    </v>
      </c>
      <c r="E33" s="193" t="s">
        <v>18</v>
      </c>
      <c r="F33" s="193" t="s">
        <v>18</v>
      </c>
      <c r="G33" s="193" t="s">
        <v>84</v>
      </c>
      <c r="H33" s="193" t="s">
        <v>85</v>
      </c>
      <c r="I33" s="194" t="s">
        <v>66</v>
      </c>
      <c r="J33" s="194" t="s">
        <v>18</v>
      </c>
      <c r="K33" s="156">
        <v>155000</v>
      </c>
      <c r="L33" s="156">
        <v>-40000</v>
      </c>
      <c r="M33" s="156">
        <v>115000</v>
      </c>
      <c r="N33" s="78"/>
      <c r="O33" s="78"/>
      <c r="P33" s="78"/>
      <c r="Q33" s="78"/>
      <c r="R33" s="78"/>
      <c r="S33" s="78"/>
    </row>
    <row r="34" spans="1:19" ht="15">
      <c r="A34" s="195" t="str">
        <f t="shared" si="0"/>
        <v/>
      </c>
      <c r="B34" s="196" t="str">
        <f t="shared" si="1"/>
        <v/>
      </c>
      <c r="C34" s="196" t="str">
        <f t="shared" si="2"/>
        <v>31</v>
      </c>
      <c r="D34" s="196" t="str">
        <f t="shared" si="3"/>
        <v xml:space="preserve">        Vlastiti prihodi</v>
      </c>
      <c r="E34" s="197" t="s">
        <v>18</v>
      </c>
      <c r="F34" s="197" t="s">
        <v>18</v>
      </c>
      <c r="G34" s="197" t="s">
        <v>18</v>
      </c>
      <c r="H34" s="197" t="s">
        <v>18</v>
      </c>
      <c r="I34" s="197" t="s">
        <v>53</v>
      </c>
      <c r="J34" s="197" t="s">
        <v>54</v>
      </c>
      <c r="K34" s="114">
        <v>150000</v>
      </c>
      <c r="L34" s="114">
        <v>-40000</v>
      </c>
      <c r="M34" s="114">
        <v>110000</v>
      </c>
      <c r="N34" s="80"/>
      <c r="O34" s="80"/>
      <c r="P34" s="80"/>
      <c r="Q34" s="80"/>
      <c r="R34" s="80"/>
      <c r="S34" s="80"/>
    </row>
    <row r="35" spans="1:19" ht="15">
      <c r="A35" s="195" t="str">
        <f t="shared" si="0"/>
        <v/>
      </c>
      <c r="B35" s="196" t="str">
        <f t="shared" si="1"/>
        <v/>
      </c>
      <c r="C35" s="196" t="str">
        <f t="shared" si="2"/>
        <v>43</v>
      </c>
      <c r="D35" s="196" t="str">
        <f t="shared" si="3"/>
        <v xml:space="preserve">        Ostali prihodi za posebne namjene</v>
      </c>
      <c r="E35" s="197" t="s">
        <v>18</v>
      </c>
      <c r="F35" s="197" t="s">
        <v>18</v>
      </c>
      <c r="G35" s="197" t="s">
        <v>18</v>
      </c>
      <c r="H35" s="197" t="s">
        <v>18</v>
      </c>
      <c r="I35" s="197" t="s">
        <v>50</v>
      </c>
      <c r="J35" s="197" t="s">
        <v>51</v>
      </c>
      <c r="K35" s="114">
        <v>5000</v>
      </c>
      <c r="L35" s="146" t="s">
        <v>18</v>
      </c>
      <c r="M35" s="114">
        <v>5000</v>
      </c>
      <c r="N35" s="80"/>
      <c r="O35" s="80"/>
      <c r="P35" s="80"/>
      <c r="Q35" s="80"/>
      <c r="R35" s="80"/>
      <c r="S35" s="80"/>
    </row>
    <row r="36" spans="1:19" ht="14.25">
      <c r="A36" s="184" t="str">
        <f t="shared" si="0"/>
        <v>4</v>
      </c>
      <c r="B36" s="185" t="str">
        <f t="shared" si="1"/>
        <v/>
      </c>
      <c r="C36" s="185" t="str">
        <f t="shared" si="2"/>
        <v/>
      </c>
      <c r="D36" s="185" t="str">
        <f t="shared" si="3"/>
        <v xml:space="preserve">Rashodi za nabavu nefinancijske imovine        </v>
      </c>
      <c r="E36" s="193" t="s">
        <v>86</v>
      </c>
      <c r="F36" s="193" t="s">
        <v>87</v>
      </c>
      <c r="G36" s="194" t="s">
        <v>66</v>
      </c>
      <c r="H36" s="194" t="s">
        <v>18</v>
      </c>
      <c r="I36" s="194" t="s">
        <v>18</v>
      </c>
      <c r="J36" s="194" t="s">
        <v>18</v>
      </c>
      <c r="K36" s="156">
        <v>77582331</v>
      </c>
      <c r="L36" s="156">
        <v>-6516244</v>
      </c>
      <c r="M36" s="156">
        <v>71066087</v>
      </c>
      <c r="N36" s="78"/>
      <c r="O36" s="78"/>
      <c r="P36" s="78"/>
      <c r="Q36" s="78"/>
      <c r="R36" s="78"/>
      <c r="S36" s="78"/>
    </row>
    <row r="37" spans="1:19" ht="14.25">
      <c r="A37" s="184" t="str">
        <f t="shared" si="0"/>
        <v/>
      </c>
      <c r="B37" s="185" t="str">
        <f t="shared" si="1"/>
        <v>41</v>
      </c>
      <c r="C37" s="185" t="str">
        <f t="shared" si="2"/>
        <v/>
      </c>
      <c r="D37" s="185" t="str">
        <f t="shared" si="3"/>
        <v xml:space="preserve">    Rashodi za nabavu neproizvedene dugotrajne imovine    </v>
      </c>
      <c r="E37" s="193" t="s">
        <v>18</v>
      </c>
      <c r="F37" s="193" t="s">
        <v>18</v>
      </c>
      <c r="G37" s="193" t="s">
        <v>88</v>
      </c>
      <c r="H37" s="193" t="s">
        <v>89</v>
      </c>
      <c r="I37" s="194" t="s">
        <v>66</v>
      </c>
      <c r="J37" s="194" t="s">
        <v>18</v>
      </c>
      <c r="K37" s="156">
        <v>79650</v>
      </c>
      <c r="L37" s="156">
        <v>600000</v>
      </c>
      <c r="M37" s="156">
        <v>679650</v>
      </c>
      <c r="N37" s="78"/>
      <c r="O37" s="78"/>
      <c r="P37" s="78"/>
      <c r="Q37" s="78"/>
      <c r="R37" s="78"/>
      <c r="S37" s="78"/>
    </row>
    <row r="38" spans="1:19" ht="15">
      <c r="A38" s="195" t="str">
        <f t="shared" si="0"/>
        <v/>
      </c>
      <c r="B38" s="196" t="str">
        <f t="shared" si="1"/>
        <v/>
      </c>
      <c r="C38" s="196" t="str">
        <f t="shared" si="2"/>
        <v>31</v>
      </c>
      <c r="D38" s="196" t="str">
        <f t="shared" si="3"/>
        <v xml:space="preserve">        Vlastiti prihodi</v>
      </c>
      <c r="E38" s="197" t="s">
        <v>18</v>
      </c>
      <c r="F38" s="197" t="s">
        <v>18</v>
      </c>
      <c r="G38" s="197" t="s">
        <v>18</v>
      </c>
      <c r="H38" s="197" t="s">
        <v>18</v>
      </c>
      <c r="I38" s="197" t="s">
        <v>53</v>
      </c>
      <c r="J38" s="197" t="s">
        <v>54</v>
      </c>
      <c r="K38" s="114">
        <v>79650</v>
      </c>
      <c r="L38" s="114">
        <v>600000</v>
      </c>
      <c r="M38" s="114">
        <v>679650</v>
      </c>
      <c r="N38" s="80"/>
      <c r="O38" s="80"/>
      <c r="P38" s="80"/>
      <c r="Q38" s="80"/>
      <c r="R38" s="80"/>
      <c r="S38" s="80"/>
    </row>
    <row r="39" spans="1:19" ht="14.25">
      <c r="A39" s="184" t="str">
        <f t="shared" si="0"/>
        <v/>
      </c>
      <c r="B39" s="185" t="str">
        <f t="shared" si="1"/>
        <v>42</v>
      </c>
      <c r="C39" s="185" t="str">
        <f t="shared" si="2"/>
        <v/>
      </c>
      <c r="D39" s="185" t="str">
        <f t="shared" si="3"/>
        <v xml:space="preserve">    Rashodi za nabavu proizvedene dugotrajne imovine    </v>
      </c>
      <c r="E39" s="193" t="s">
        <v>18</v>
      </c>
      <c r="F39" s="193" t="s">
        <v>18</v>
      </c>
      <c r="G39" s="193" t="s">
        <v>90</v>
      </c>
      <c r="H39" s="193" t="s">
        <v>91</v>
      </c>
      <c r="I39" s="194" t="s">
        <v>66</v>
      </c>
      <c r="J39" s="194" t="s">
        <v>18</v>
      </c>
      <c r="K39" s="156">
        <v>27811027</v>
      </c>
      <c r="L39" s="156">
        <v>-4624445</v>
      </c>
      <c r="M39" s="156">
        <v>23186582</v>
      </c>
      <c r="N39" s="78"/>
      <c r="O39" s="78"/>
      <c r="P39" s="78"/>
      <c r="Q39" s="78"/>
      <c r="R39" s="78"/>
      <c r="S39" s="78"/>
    </row>
    <row r="40" spans="1:19" ht="15">
      <c r="A40" s="195" t="str">
        <f t="shared" si="0"/>
        <v/>
      </c>
      <c r="B40" s="196" t="str">
        <f t="shared" si="1"/>
        <v/>
      </c>
      <c r="C40" s="196" t="str">
        <f t="shared" si="2"/>
        <v>11</v>
      </c>
      <c r="D40" s="196" t="str">
        <f t="shared" si="3"/>
        <v xml:space="preserve">        Opći prihodi i primici</v>
      </c>
      <c r="E40" s="197" t="s">
        <v>18</v>
      </c>
      <c r="F40" s="197" t="s">
        <v>18</v>
      </c>
      <c r="G40" s="197" t="s">
        <v>18</v>
      </c>
      <c r="H40" s="197" t="s">
        <v>18</v>
      </c>
      <c r="I40" s="197" t="s">
        <v>56</v>
      </c>
      <c r="J40" s="197" t="s">
        <v>57</v>
      </c>
      <c r="K40" s="114">
        <v>7797202</v>
      </c>
      <c r="L40" s="114">
        <v>-6115965</v>
      </c>
      <c r="M40" s="114">
        <v>1681237</v>
      </c>
      <c r="N40" s="80"/>
      <c r="O40" s="80"/>
      <c r="P40" s="80"/>
      <c r="Q40" s="80"/>
      <c r="R40" s="80"/>
      <c r="S40" s="80"/>
    </row>
    <row r="41" spans="1:19" ht="15">
      <c r="A41" s="195" t="str">
        <f t="shared" si="0"/>
        <v/>
      </c>
      <c r="B41" s="196" t="str">
        <f t="shared" si="1"/>
        <v/>
      </c>
      <c r="C41" s="196" t="str">
        <f t="shared" si="2"/>
        <v>31</v>
      </c>
      <c r="D41" s="196" t="str">
        <f t="shared" si="3"/>
        <v xml:space="preserve">        Vlastiti prihodi</v>
      </c>
      <c r="E41" s="197" t="s">
        <v>18</v>
      </c>
      <c r="F41" s="197" t="s">
        <v>18</v>
      </c>
      <c r="G41" s="197" t="s">
        <v>18</v>
      </c>
      <c r="H41" s="197" t="s">
        <v>18</v>
      </c>
      <c r="I41" s="197" t="s">
        <v>53</v>
      </c>
      <c r="J41" s="197" t="s">
        <v>54</v>
      </c>
      <c r="K41" s="114">
        <v>8285845</v>
      </c>
      <c r="L41" s="114">
        <v>5573000</v>
      </c>
      <c r="M41" s="114">
        <v>13858845</v>
      </c>
      <c r="N41" s="80"/>
      <c r="O41" s="80"/>
      <c r="P41" s="80"/>
      <c r="Q41" s="80"/>
      <c r="R41" s="80"/>
      <c r="S41" s="80"/>
    </row>
    <row r="42" spans="1:19" ht="15">
      <c r="A42" s="195" t="str">
        <f t="shared" si="0"/>
        <v/>
      </c>
      <c r="B42" s="196" t="str">
        <f t="shared" si="1"/>
        <v/>
      </c>
      <c r="C42" s="196" t="str">
        <f t="shared" si="2"/>
        <v>51</v>
      </c>
      <c r="D42" s="196" t="str">
        <f t="shared" si="3"/>
        <v xml:space="preserve">        Programi Unije</v>
      </c>
      <c r="E42" s="197" t="s">
        <v>18</v>
      </c>
      <c r="F42" s="197" t="s">
        <v>18</v>
      </c>
      <c r="G42" s="197" t="s">
        <v>18</v>
      </c>
      <c r="H42" s="197" t="s">
        <v>18</v>
      </c>
      <c r="I42" s="197" t="s">
        <v>68</v>
      </c>
      <c r="J42" s="197" t="s">
        <v>69</v>
      </c>
      <c r="K42" s="114"/>
      <c r="L42" s="114">
        <v>33000</v>
      </c>
      <c r="M42" s="114">
        <v>33000</v>
      </c>
      <c r="N42" s="80"/>
      <c r="O42" s="80"/>
      <c r="P42" s="80"/>
      <c r="Q42" s="80"/>
      <c r="R42" s="80"/>
      <c r="S42" s="80"/>
    </row>
    <row r="43" spans="1:19" ht="15">
      <c r="A43" s="195" t="str">
        <f t="shared" si="0"/>
        <v/>
      </c>
      <c r="B43" s="196" t="str">
        <f t="shared" si="1"/>
        <v/>
      </c>
      <c r="C43" s="196" t="str">
        <f t="shared" si="2"/>
        <v>52</v>
      </c>
      <c r="D43" s="196" t="str">
        <f t="shared" si="3"/>
        <v xml:space="preserve">        Ostale pomoći</v>
      </c>
      <c r="E43" s="197" t="s">
        <v>18</v>
      </c>
      <c r="F43" s="197" t="s">
        <v>18</v>
      </c>
      <c r="G43" s="197" t="s">
        <v>18</v>
      </c>
      <c r="H43" s="197" t="s">
        <v>18</v>
      </c>
      <c r="I43" s="197" t="s">
        <v>47</v>
      </c>
      <c r="J43" s="197" t="s">
        <v>48</v>
      </c>
      <c r="K43" s="114">
        <v>6700</v>
      </c>
      <c r="L43" s="146" t="s">
        <v>18</v>
      </c>
      <c r="M43" s="114">
        <v>6700</v>
      </c>
      <c r="N43" s="80"/>
      <c r="O43" s="80"/>
      <c r="P43" s="80"/>
      <c r="Q43" s="80"/>
      <c r="R43" s="80"/>
      <c r="S43" s="80"/>
    </row>
    <row r="44" spans="1:19" ht="15">
      <c r="A44" s="195" t="str">
        <f t="shared" si="0"/>
        <v/>
      </c>
      <c r="B44" s="196" t="str">
        <f t="shared" si="1"/>
        <v/>
      </c>
      <c r="C44" s="196" t="str">
        <f t="shared" si="2"/>
        <v>581</v>
      </c>
      <c r="D44" s="196" t="str">
        <f t="shared" si="3"/>
        <v xml:space="preserve">        Mehanizam za oporavak i otpornost – bespovratna sredstva</v>
      </c>
      <c r="E44" s="197" t="s">
        <v>18</v>
      </c>
      <c r="F44" s="197" t="s">
        <v>18</v>
      </c>
      <c r="G44" s="197" t="s">
        <v>18</v>
      </c>
      <c r="H44" s="197" t="s">
        <v>18</v>
      </c>
      <c r="I44" s="197" t="s">
        <v>92</v>
      </c>
      <c r="J44" s="197" t="s">
        <v>93</v>
      </c>
      <c r="K44" s="114">
        <v>11150000</v>
      </c>
      <c r="L44" s="114">
        <v>-3900000</v>
      </c>
      <c r="M44" s="114">
        <v>7250000</v>
      </c>
      <c r="N44" s="80"/>
      <c r="O44" s="80"/>
      <c r="P44" s="80"/>
      <c r="Q44" s="80"/>
      <c r="R44" s="80"/>
      <c r="S44" s="80"/>
    </row>
    <row r="45" spans="1:19" ht="15">
      <c r="A45" s="195" t="str">
        <f t="shared" si="0"/>
        <v/>
      </c>
      <c r="B45" s="196" t="str">
        <f t="shared" si="1"/>
        <v/>
      </c>
      <c r="C45" s="196" t="str">
        <f t="shared" si="2"/>
        <v>61</v>
      </c>
      <c r="D45" s="196" t="str">
        <f t="shared" si="3"/>
        <v xml:space="preserve">        Donacije</v>
      </c>
      <c r="E45" s="197" t="s">
        <v>18</v>
      </c>
      <c r="F45" s="197" t="s">
        <v>18</v>
      </c>
      <c r="G45" s="197" t="s">
        <v>18</v>
      </c>
      <c r="H45" s="197" t="s">
        <v>18</v>
      </c>
      <c r="I45" s="197" t="s">
        <v>72</v>
      </c>
      <c r="J45" s="197" t="s">
        <v>73</v>
      </c>
      <c r="K45" s="114">
        <v>345000</v>
      </c>
      <c r="L45" s="146" t="s">
        <v>18</v>
      </c>
      <c r="M45" s="114">
        <v>345000</v>
      </c>
      <c r="N45" s="80"/>
      <c r="O45" s="80"/>
      <c r="P45" s="80"/>
      <c r="Q45" s="80"/>
      <c r="R45" s="80"/>
      <c r="S45" s="80"/>
    </row>
    <row r="46" spans="1:19" ht="30">
      <c r="A46" s="195" t="str">
        <f t="shared" si="0"/>
        <v/>
      </c>
      <c r="B46" s="196" t="str">
        <f t="shared" si="1"/>
        <v/>
      </c>
      <c r="C46" s="196" t="str">
        <f t="shared" si="2"/>
        <v>71</v>
      </c>
      <c r="D46" s="196" t="str">
        <f t="shared" si="3"/>
        <v xml:space="preserve">        Prihodi od prodaje ili zamjene nefinancijske imovine i naknade s naslova osiguranja</v>
      </c>
      <c r="E46" s="197" t="s">
        <v>18</v>
      </c>
      <c r="F46" s="197" t="s">
        <v>18</v>
      </c>
      <c r="G46" s="197" t="s">
        <v>18</v>
      </c>
      <c r="H46" s="197" t="s">
        <v>18</v>
      </c>
      <c r="I46" s="197" t="s">
        <v>74</v>
      </c>
      <c r="J46" s="197" t="s">
        <v>75</v>
      </c>
      <c r="K46" s="114">
        <v>11800</v>
      </c>
      <c r="L46" s="146" t="s">
        <v>18</v>
      </c>
      <c r="M46" s="114">
        <v>11800</v>
      </c>
      <c r="N46" s="80"/>
      <c r="O46" s="80"/>
      <c r="P46" s="80"/>
      <c r="Q46" s="80"/>
      <c r="R46" s="80"/>
      <c r="S46" s="80"/>
    </row>
    <row r="47" spans="1:19" ht="15">
      <c r="A47" s="195" t="str">
        <f t="shared" si="0"/>
        <v/>
      </c>
      <c r="B47" s="196" t="str">
        <f t="shared" si="1"/>
        <v/>
      </c>
      <c r="C47" s="196" t="str">
        <f t="shared" si="2"/>
        <v>815</v>
      </c>
      <c r="D47" s="196" t="str">
        <f t="shared" si="3"/>
        <v xml:space="preserve">        Mehanizam za oporavak i otpornost (NPOO - zajam)</v>
      </c>
      <c r="E47" s="197" t="s">
        <v>18</v>
      </c>
      <c r="F47" s="197" t="s">
        <v>18</v>
      </c>
      <c r="G47" s="197" t="s">
        <v>18</v>
      </c>
      <c r="H47" s="197" t="s">
        <v>18</v>
      </c>
      <c r="I47" s="197" t="s">
        <v>76</v>
      </c>
      <c r="J47" s="197" t="s">
        <v>77</v>
      </c>
      <c r="K47" s="114">
        <v>214480</v>
      </c>
      <c r="L47" s="114">
        <v>-214480</v>
      </c>
      <c r="M47" s="146" t="s">
        <v>18</v>
      </c>
      <c r="N47" s="80"/>
      <c r="O47" s="80"/>
      <c r="P47" s="80"/>
      <c r="Q47" s="80"/>
      <c r="R47" s="80"/>
      <c r="S47" s="80"/>
    </row>
    <row r="48" spans="1:19" ht="14.25">
      <c r="A48" s="184" t="str">
        <f t="shared" si="0"/>
        <v/>
      </c>
      <c r="B48" s="185" t="str">
        <f t="shared" si="1"/>
        <v>45</v>
      </c>
      <c r="C48" s="185" t="str">
        <f t="shared" si="2"/>
        <v/>
      </c>
      <c r="D48" s="185" t="str">
        <f t="shared" si="3"/>
        <v xml:space="preserve">    Rashodi za dodatna ulaganja na nefinancijskoj imovini    </v>
      </c>
      <c r="E48" s="193" t="s">
        <v>18</v>
      </c>
      <c r="F48" s="193" t="s">
        <v>18</v>
      </c>
      <c r="G48" s="193" t="s">
        <v>94</v>
      </c>
      <c r="H48" s="193" t="s">
        <v>95</v>
      </c>
      <c r="I48" s="194" t="s">
        <v>66</v>
      </c>
      <c r="J48" s="194" t="s">
        <v>18</v>
      </c>
      <c r="K48" s="156">
        <v>49691654</v>
      </c>
      <c r="L48" s="156">
        <v>-2491799</v>
      </c>
      <c r="M48" s="156">
        <v>47199855</v>
      </c>
      <c r="N48" s="78"/>
      <c r="O48" s="78"/>
      <c r="P48" s="78"/>
      <c r="Q48" s="78"/>
      <c r="R48" s="78"/>
      <c r="S48" s="78"/>
    </row>
    <row r="49" spans="1:19" ht="15">
      <c r="A49" s="195" t="str">
        <f t="shared" si="0"/>
        <v/>
      </c>
      <c r="B49" s="196" t="str">
        <f t="shared" si="1"/>
        <v/>
      </c>
      <c r="C49" s="196" t="str">
        <f t="shared" si="2"/>
        <v>11</v>
      </c>
      <c r="D49" s="196" t="str">
        <f t="shared" si="3"/>
        <v xml:space="preserve">        Opći prihodi i primici</v>
      </c>
      <c r="E49" s="197" t="s">
        <v>18</v>
      </c>
      <c r="F49" s="197" t="s">
        <v>18</v>
      </c>
      <c r="G49" s="197" t="s">
        <v>18</v>
      </c>
      <c r="H49" s="197" t="s">
        <v>18</v>
      </c>
      <c r="I49" s="197" t="s">
        <v>56</v>
      </c>
      <c r="J49" s="197" t="s">
        <v>57</v>
      </c>
      <c r="K49" s="114">
        <v>4502293</v>
      </c>
      <c r="L49" s="114">
        <v>-1483278</v>
      </c>
      <c r="M49" s="114">
        <v>3019015</v>
      </c>
      <c r="N49" s="80"/>
      <c r="O49" s="80"/>
      <c r="P49" s="80"/>
      <c r="Q49" s="80"/>
      <c r="R49" s="80"/>
      <c r="S49" s="80"/>
    </row>
    <row r="50" spans="1:19" ht="15">
      <c r="A50" s="195" t="str">
        <f t="shared" si="0"/>
        <v/>
      </c>
      <c r="B50" s="196" t="str">
        <f t="shared" si="1"/>
        <v/>
      </c>
      <c r="C50" s="196" t="str">
        <f t="shared" si="2"/>
        <v>31</v>
      </c>
      <c r="D50" s="196" t="str">
        <f t="shared" si="3"/>
        <v xml:space="preserve">        Vlastiti prihodi</v>
      </c>
      <c r="E50" s="197" t="s">
        <v>18</v>
      </c>
      <c r="F50" s="197" t="s">
        <v>18</v>
      </c>
      <c r="G50" s="197" t="s">
        <v>18</v>
      </c>
      <c r="H50" s="197" t="s">
        <v>18</v>
      </c>
      <c r="I50" s="197" t="s">
        <v>53</v>
      </c>
      <c r="J50" s="197" t="s">
        <v>54</v>
      </c>
      <c r="K50" s="114">
        <v>2026545</v>
      </c>
      <c r="L50" s="114">
        <v>-1200000</v>
      </c>
      <c r="M50" s="114">
        <v>826545</v>
      </c>
      <c r="N50" s="80"/>
      <c r="O50" s="80"/>
      <c r="P50" s="80"/>
      <c r="Q50" s="80"/>
      <c r="R50" s="80"/>
      <c r="S50" s="80"/>
    </row>
    <row r="51" spans="1:19" ht="15">
      <c r="A51" s="195" t="str">
        <f t="shared" si="0"/>
        <v/>
      </c>
      <c r="B51" s="196" t="str">
        <f t="shared" si="1"/>
        <v/>
      </c>
      <c r="C51" s="196" t="str">
        <f t="shared" si="2"/>
        <v>61</v>
      </c>
      <c r="D51" s="196" t="str">
        <f t="shared" si="3"/>
        <v xml:space="preserve">        Donacije</v>
      </c>
      <c r="E51" s="197" t="s">
        <v>18</v>
      </c>
      <c r="F51" s="197" t="s">
        <v>18</v>
      </c>
      <c r="G51" s="197" t="s">
        <v>18</v>
      </c>
      <c r="H51" s="197" t="s">
        <v>18</v>
      </c>
      <c r="I51" s="197" t="s">
        <v>72</v>
      </c>
      <c r="J51" s="197" t="s">
        <v>73</v>
      </c>
      <c r="K51" s="114">
        <v>26545</v>
      </c>
      <c r="L51" s="146" t="s">
        <v>18</v>
      </c>
      <c r="M51" s="114">
        <v>26545</v>
      </c>
      <c r="N51" s="80"/>
      <c r="O51" s="80"/>
      <c r="P51" s="80"/>
      <c r="Q51" s="80"/>
      <c r="R51" s="80"/>
      <c r="S51" s="80"/>
    </row>
    <row r="52" spans="1:19" ht="15">
      <c r="A52" s="195" t="str">
        <f t="shared" si="0"/>
        <v/>
      </c>
      <c r="B52" s="196" t="str">
        <f t="shared" si="1"/>
        <v/>
      </c>
      <c r="C52" s="196" t="str">
        <f t="shared" si="2"/>
        <v>815</v>
      </c>
      <c r="D52" s="196" t="str">
        <f t="shared" si="3"/>
        <v xml:space="preserve">        Mehanizam za oporavak i otpornost (NPOO - zajam)</v>
      </c>
      <c r="E52" s="197" t="s">
        <v>18</v>
      </c>
      <c r="F52" s="197" t="s">
        <v>18</v>
      </c>
      <c r="G52" s="197" t="s">
        <v>18</v>
      </c>
      <c r="H52" s="197" t="s">
        <v>18</v>
      </c>
      <c r="I52" s="197" t="s">
        <v>76</v>
      </c>
      <c r="J52" s="197" t="s">
        <v>77</v>
      </c>
      <c r="K52" s="114">
        <v>43136271</v>
      </c>
      <c r="L52" s="114">
        <v>191479</v>
      </c>
      <c r="M52" s="114">
        <v>43327750</v>
      </c>
      <c r="N52" s="80"/>
      <c r="O52" s="80"/>
      <c r="P52" s="80"/>
      <c r="Q52" s="80"/>
      <c r="R52" s="80"/>
      <c r="S52" s="80"/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S24"/>
  <sheetViews>
    <sheetView workbookViewId="0">
      <selection sqref="A1:E1"/>
    </sheetView>
  </sheetViews>
  <sheetFormatPr defaultColWidth="21.83203125" defaultRowHeight="15"/>
  <cols>
    <col min="1" max="1" width="13.6640625" style="126" customWidth="1"/>
    <col min="2" max="2" width="74.83203125" style="126" customWidth="1"/>
    <col min="3" max="3" width="21.83203125" style="147" customWidth="1"/>
    <col min="4" max="4" width="23.83203125" style="147" customWidth="1"/>
    <col min="5" max="5" width="21.83203125" style="125" customWidth="1"/>
    <col min="6" max="6" width="18.33203125" style="125" customWidth="1"/>
    <col min="7" max="7" width="14.83203125" style="126" customWidth="1"/>
    <col min="8" max="8" width="18.33203125" style="125" customWidth="1"/>
    <col min="9" max="9" width="11.33203125" style="126" customWidth="1"/>
    <col min="10" max="16384" width="21.83203125" style="126"/>
  </cols>
  <sheetData>
    <row r="1" spans="1:19" ht="15.75">
      <c r="A1" s="236" t="s">
        <v>111</v>
      </c>
      <c r="B1" s="236"/>
      <c r="C1" s="236"/>
      <c r="D1" s="236"/>
      <c r="E1" s="236"/>
    </row>
    <row r="2" spans="1:19">
      <c r="A2" s="127"/>
      <c r="B2" s="128"/>
      <c r="C2" s="129"/>
      <c r="D2" s="129"/>
      <c r="E2" s="92"/>
    </row>
    <row r="3" spans="1:19" ht="33" customHeight="1">
      <c r="A3" s="237" t="s">
        <v>103</v>
      </c>
      <c r="B3" s="237"/>
      <c r="C3" s="130" t="str">
        <f>C6</f>
        <v>Plan 
2025.</v>
      </c>
      <c r="D3" s="130" t="str">
        <f>D6</f>
        <v>Povećanje/smanjenje</v>
      </c>
      <c r="E3" s="130" t="str">
        <f>E6</f>
        <v>Novi plan 
2025.</v>
      </c>
    </row>
    <row r="4" spans="1:19">
      <c r="A4" s="238">
        <v>1</v>
      </c>
      <c r="B4" s="238"/>
      <c r="C4" s="131">
        <v>2</v>
      </c>
      <c r="D4" s="131">
        <v>3</v>
      </c>
      <c r="E4" s="131">
        <v>4</v>
      </c>
    </row>
    <row r="5" spans="1:19" s="111" customFormat="1" ht="14.25">
      <c r="B5" s="111" t="s">
        <v>6</v>
      </c>
      <c r="C5" s="110">
        <f>C9+C11+C13+C15+C19+C21+C23</f>
        <v>639005947</v>
      </c>
      <c r="D5" s="110">
        <v>25272254</v>
      </c>
      <c r="E5" s="110">
        <f>E8</f>
        <v>664278201</v>
      </c>
      <c r="F5" s="110"/>
      <c r="H5" s="110"/>
    </row>
    <row r="6" spans="1:19" s="140" customFormat="1" ht="28.5" hidden="1">
      <c r="A6" s="132" t="s">
        <v>18</v>
      </c>
      <c r="B6" s="132" t="s">
        <v>18</v>
      </c>
      <c r="C6" s="133" t="s">
        <v>36</v>
      </c>
      <c r="D6" s="134" t="s">
        <v>32</v>
      </c>
      <c r="E6" s="135" t="s">
        <v>37</v>
      </c>
      <c r="F6" s="136"/>
      <c r="G6" s="137"/>
      <c r="H6" s="138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</row>
    <row r="7" spans="1:19" hidden="1">
      <c r="A7" s="132" t="s">
        <v>62</v>
      </c>
      <c r="B7" s="132" t="s">
        <v>18</v>
      </c>
      <c r="C7" s="141" t="s">
        <v>19</v>
      </c>
      <c r="D7" s="141" t="s">
        <v>19</v>
      </c>
      <c r="E7" s="142" t="s">
        <v>19</v>
      </c>
      <c r="F7" s="110"/>
      <c r="G7" s="111"/>
      <c r="H7" s="110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idden="1">
      <c r="A8" s="143" t="s">
        <v>112</v>
      </c>
      <c r="B8" s="144" t="s">
        <v>112</v>
      </c>
      <c r="C8" s="121">
        <v>633643980</v>
      </c>
      <c r="D8" s="121">
        <v>30634221</v>
      </c>
      <c r="E8" s="121">
        <v>664278201</v>
      </c>
      <c r="F8" s="108"/>
      <c r="G8" s="109"/>
      <c r="H8" s="110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spans="1:19">
      <c r="A9" s="119" t="s">
        <v>113</v>
      </c>
      <c r="B9" s="120" t="s">
        <v>57</v>
      </c>
      <c r="C9" s="121">
        <f>C10</f>
        <v>20412944</v>
      </c>
      <c r="D9" s="121">
        <f>D10</f>
        <v>-7383682</v>
      </c>
      <c r="E9" s="121">
        <f>C9+D9</f>
        <v>13029262</v>
      </c>
      <c r="F9" s="108"/>
      <c r="G9" s="109"/>
      <c r="H9" s="110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spans="1:19">
      <c r="A10" s="122" t="s">
        <v>56</v>
      </c>
      <c r="B10" s="123" t="s">
        <v>57</v>
      </c>
      <c r="C10" s="114">
        <v>20412944</v>
      </c>
      <c r="D10" s="114">
        <v>-7383682</v>
      </c>
      <c r="E10" s="114">
        <f>C10+D10</f>
        <v>13029262</v>
      </c>
      <c r="F10" s="115"/>
      <c r="G10" s="116"/>
      <c r="H10" s="11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1:19">
      <c r="A11" s="119" t="s">
        <v>64</v>
      </c>
      <c r="B11" s="120" t="s">
        <v>54</v>
      </c>
      <c r="C11" s="121">
        <v>14802105</v>
      </c>
      <c r="D11" s="121">
        <v>5211400</v>
      </c>
      <c r="E11" s="121">
        <v>20013505</v>
      </c>
      <c r="F11" s="108"/>
      <c r="G11" s="108"/>
      <c r="H11" s="110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>
      <c r="A12" s="122" t="s">
        <v>53</v>
      </c>
      <c r="B12" s="123" t="s">
        <v>54</v>
      </c>
      <c r="C12" s="114">
        <v>14802105</v>
      </c>
      <c r="D12" s="114">
        <v>5211400</v>
      </c>
      <c r="E12" s="114">
        <v>20013505</v>
      </c>
      <c r="F12" s="115"/>
      <c r="G12" s="116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spans="1:19">
      <c r="A13" s="119" t="s">
        <v>86</v>
      </c>
      <c r="B13" s="120" t="s">
        <v>114</v>
      </c>
      <c r="C13" s="121">
        <v>547442270</v>
      </c>
      <c r="D13" s="121">
        <v>31410190</v>
      </c>
      <c r="E13" s="121">
        <v>578852460</v>
      </c>
      <c r="F13" s="108"/>
      <c r="G13" s="109"/>
      <c r="H13" s="110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</row>
    <row r="14" spans="1:19">
      <c r="A14" s="122" t="s">
        <v>50</v>
      </c>
      <c r="B14" s="123" t="s">
        <v>51</v>
      </c>
      <c r="C14" s="114">
        <v>547442270</v>
      </c>
      <c r="D14" s="114">
        <v>31410190</v>
      </c>
      <c r="E14" s="114">
        <v>578852460</v>
      </c>
      <c r="F14" s="115"/>
      <c r="G14" s="116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</row>
    <row r="15" spans="1:19">
      <c r="A15" s="119" t="s">
        <v>98</v>
      </c>
      <c r="B15" s="120" t="s">
        <v>115</v>
      </c>
      <c r="C15" s="121">
        <v>12442512</v>
      </c>
      <c r="D15" s="121">
        <v>-3927300</v>
      </c>
      <c r="E15" s="121">
        <v>8515212</v>
      </c>
      <c r="F15" s="108"/>
      <c r="G15" s="109"/>
      <c r="H15" s="110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>
      <c r="A16" s="122" t="s">
        <v>68</v>
      </c>
      <c r="B16" s="123" t="s">
        <v>69</v>
      </c>
      <c r="C16" s="114">
        <v>404393</v>
      </c>
      <c r="D16" s="114">
        <v>82700</v>
      </c>
      <c r="E16" s="114">
        <v>487093</v>
      </c>
      <c r="F16" s="115"/>
      <c r="G16" s="116"/>
      <c r="H16" s="11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</row>
    <row r="17" spans="1:19">
      <c r="A17" s="122" t="s">
        <v>47</v>
      </c>
      <c r="B17" s="123" t="s">
        <v>48</v>
      </c>
      <c r="C17" s="114">
        <v>888119</v>
      </c>
      <c r="D17" s="114">
        <v>-110000</v>
      </c>
      <c r="E17" s="114">
        <v>778119</v>
      </c>
      <c r="F17" s="115"/>
      <c r="G17" s="116"/>
      <c r="H17" s="1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>
      <c r="A18" s="122" t="s">
        <v>116</v>
      </c>
      <c r="B18" s="123" t="s">
        <v>117</v>
      </c>
      <c r="C18" s="114">
        <v>11150000</v>
      </c>
      <c r="D18" s="114">
        <v>-3900000</v>
      </c>
      <c r="E18" s="114">
        <v>7250000</v>
      </c>
      <c r="F18" s="115"/>
      <c r="G18" s="116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</row>
    <row r="19" spans="1:19">
      <c r="A19" s="119" t="s">
        <v>118</v>
      </c>
      <c r="B19" s="120" t="s">
        <v>73</v>
      </c>
      <c r="C19" s="121">
        <v>516545</v>
      </c>
      <c r="D19" s="145" t="s">
        <v>18</v>
      </c>
      <c r="E19" s="121">
        <v>516545</v>
      </c>
      <c r="F19" s="108"/>
      <c r="G19" s="109"/>
      <c r="H19" s="110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</row>
    <row r="20" spans="1:19">
      <c r="A20" s="122" t="s">
        <v>72</v>
      </c>
      <c r="B20" s="123" t="s">
        <v>73</v>
      </c>
      <c r="C20" s="114">
        <v>516545</v>
      </c>
      <c r="D20" s="146" t="s">
        <v>18</v>
      </c>
      <c r="E20" s="114">
        <v>516545</v>
      </c>
      <c r="F20" s="115"/>
      <c r="G20" s="116"/>
      <c r="H20" s="1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spans="1:19" ht="28.5">
      <c r="A21" s="119" t="s">
        <v>119</v>
      </c>
      <c r="B21" s="180" t="s">
        <v>75</v>
      </c>
      <c r="C21" s="121">
        <v>13800</v>
      </c>
      <c r="D21" s="145" t="s">
        <v>18</v>
      </c>
      <c r="E21" s="121">
        <v>13800</v>
      </c>
      <c r="F21" s="108"/>
      <c r="G21" s="109"/>
      <c r="H21" s="110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ht="30">
      <c r="A22" s="122" t="s">
        <v>74</v>
      </c>
      <c r="B22" s="181" t="s">
        <v>75</v>
      </c>
      <c r="C22" s="114">
        <v>13800</v>
      </c>
      <c r="D22" s="146" t="s">
        <v>18</v>
      </c>
      <c r="E22" s="114">
        <v>13800</v>
      </c>
      <c r="F22" s="115"/>
      <c r="G22" s="116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>
      <c r="A23" s="119" t="s">
        <v>120</v>
      </c>
      <c r="B23" s="120" t="s">
        <v>121</v>
      </c>
      <c r="C23" s="121">
        <v>43375771</v>
      </c>
      <c r="D23" s="121">
        <v>-38354</v>
      </c>
      <c r="E23" s="121">
        <v>43337417</v>
      </c>
      <c r="F23" s="108"/>
      <c r="G23" s="109"/>
      <c r="H23" s="110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>
      <c r="A24" s="122" t="s">
        <v>122</v>
      </c>
      <c r="B24" s="123" t="s">
        <v>123</v>
      </c>
      <c r="C24" s="114">
        <v>43375771</v>
      </c>
      <c r="D24" s="114">
        <v>-38354</v>
      </c>
      <c r="E24" s="114">
        <v>43337417</v>
      </c>
      <c r="F24" s="115"/>
      <c r="G24" s="116"/>
      <c r="H24" s="117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</sheetData>
  <mergeCells count="3">
    <mergeCell ref="A1:E1"/>
    <mergeCell ref="A3:B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S10"/>
  <sheetViews>
    <sheetView workbookViewId="0">
      <selection sqref="A1:E1"/>
    </sheetView>
  </sheetViews>
  <sheetFormatPr defaultColWidth="21.83203125" defaultRowHeight="11.25"/>
  <cols>
    <col min="1" max="1" width="15.6640625" style="124" customWidth="1"/>
    <col min="2" max="2" width="68.33203125" style="87" customWidth="1"/>
    <col min="3" max="3" width="20.83203125" style="86" customWidth="1"/>
    <col min="4" max="4" width="23.83203125" style="86" customWidth="1"/>
    <col min="5" max="5" width="20.6640625" style="86" customWidth="1"/>
    <col min="6" max="6" width="18.33203125" style="86" customWidth="1"/>
    <col min="7" max="7" width="11.33203125" style="87" customWidth="1"/>
    <col min="8" max="8" width="18.33203125" style="86" customWidth="1"/>
    <col min="9" max="9" width="11.33203125" style="87" customWidth="1"/>
    <col min="10" max="16384" width="21.83203125" style="87"/>
  </cols>
  <sheetData>
    <row r="1" spans="1:19" ht="15.75">
      <c r="A1" s="239" t="s">
        <v>102</v>
      </c>
      <c r="B1" s="239"/>
      <c r="C1" s="239"/>
      <c r="D1" s="239"/>
      <c r="E1" s="239"/>
    </row>
    <row r="2" spans="1:19" ht="15">
      <c r="A2" s="88"/>
      <c r="B2" s="89"/>
      <c r="C2" s="90"/>
      <c r="D2" s="91"/>
      <c r="E2" s="92"/>
    </row>
    <row r="3" spans="1:19" ht="33" customHeight="1">
      <c r="A3" s="240" t="s">
        <v>103</v>
      </c>
      <c r="B3" s="237"/>
      <c r="C3" s="93" t="str">
        <f>C6</f>
        <v>Plan 
2025.</v>
      </c>
      <c r="D3" s="93" t="str">
        <f>D6</f>
        <v>Povećanje/smanjenje</v>
      </c>
      <c r="E3" s="93" t="str">
        <f>E6</f>
        <v>Novi plan 
2025.</v>
      </c>
    </row>
    <row r="4" spans="1:19" ht="15">
      <c r="A4" s="241">
        <v>1</v>
      </c>
      <c r="B4" s="238"/>
      <c r="C4" s="94">
        <v>2</v>
      </c>
      <c r="D4" s="94">
        <v>3</v>
      </c>
      <c r="E4" s="94">
        <v>4</v>
      </c>
    </row>
    <row r="5" spans="1:19" ht="14.25">
      <c r="A5" s="95"/>
      <c r="B5" s="96" t="s">
        <v>6</v>
      </c>
      <c r="C5" s="121">
        <v>639005947</v>
      </c>
      <c r="D5" s="121">
        <v>25272254</v>
      </c>
      <c r="E5" s="121">
        <f>IF(ISBLANK(E8),"",E8)</f>
        <v>664278201</v>
      </c>
      <c r="F5" s="97"/>
      <c r="G5" s="71"/>
    </row>
    <row r="6" spans="1:19" ht="55.15" hidden="1" customHeight="1">
      <c r="A6" s="73" t="s">
        <v>18</v>
      </c>
      <c r="B6" s="73" t="s">
        <v>18</v>
      </c>
      <c r="C6" s="98" t="s">
        <v>36</v>
      </c>
      <c r="D6" s="99" t="s">
        <v>32</v>
      </c>
      <c r="E6" s="100" t="s">
        <v>37</v>
      </c>
      <c r="F6" s="101"/>
      <c r="G6" s="102"/>
      <c r="H6" s="103"/>
      <c r="I6" s="104"/>
      <c r="J6" s="104"/>
      <c r="K6" s="104"/>
      <c r="L6" s="104"/>
      <c r="M6" s="104"/>
      <c r="N6" s="104"/>
      <c r="O6" s="104"/>
      <c r="P6" s="104"/>
      <c r="Q6" s="104"/>
    </row>
    <row r="7" spans="1:19" ht="14.25" hidden="1">
      <c r="A7" s="105" t="s">
        <v>104</v>
      </c>
      <c r="B7" s="105" t="s">
        <v>18</v>
      </c>
      <c r="C7" s="106" t="s">
        <v>19</v>
      </c>
      <c r="D7" s="106" t="s">
        <v>19</v>
      </c>
      <c r="E7" s="107" t="s">
        <v>19</v>
      </c>
      <c r="F7" s="108"/>
      <c r="G7" s="109"/>
      <c r="H7" s="110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5" hidden="1">
      <c r="A8" s="112" t="s">
        <v>105</v>
      </c>
      <c r="B8" s="113" t="s">
        <v>106</v>
      </c>
      <c r="C8" s="114">
        <v>633643980</v>
      </c>
      <c r="D8" s="114">
        <v>30634221</v>
      </c>
      <c r="E8" s="114">
        <v>664278201</v>
      </c>
      <c r="F8" s="115"/>
      <c r="G8" s="116"/>
      <c r="H8" s="117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spans="1:19" ht="14.25">
      <c r="A9" s="119" t="s">
        <v>107</v>
      </c>
      <c r="B9" s="120" t="s">
        <v>108</v>
      </c>
      <c r="C9" s="121">
        <v>639005947</v>
      </c>
      <c r="D9" s="121">
        <v>25272254</v>
      </c>
      <c r="E9" s="121">
        <v>664278201</v>
      </c>
      <c r="F9" s="108"/>
      <c r="G9" s="109"/>
      <c r="H9" s="110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spans="1:19" ht="15">
      <c r="A10" s="122" t="s">
        <v>109</v>
      </c>
      <c r="B10" s="123" t="s">
        <v>110</v>
      </c>
      <c r="C10" s="114">
        <v>639005947</v>
      </c>
      <c r="D10" s="114">
        <v>25272254</v>
      </c>
      <c r="E10" s="114">
        <v>664278201</v>
      </c>
      <c r="F10" s="115"/>
      <c r="G10" s="116"/>
      <c r="H10" s="11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3">
    <mergeCell ref="A1:E1"/>
    <mergeCell ref="A3:B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S10"/>
  <sheetViews>
    <sheetView workbookViewId="0">
      <selection sqref="A1:M1"/>
    </sheetView>
  </sheetViews>
  <sheetFormatPr defaultRowHeight="12.75"/>
  <cols>
    <col min="1" max="1" width="10.33203125" style="50" customWidth="1"/>
    <col min="2" max="2" width="11.83203125" style="50" customWidth="1"/>
    <col min="3" max="3" width="6.6640625" style="50" customWidth="1"/>
    <col min="4" max="4" width="77" style="50" customWidth="1"/>
    <col min="5" max="5" width="19.83203125" style="50" hidden="1" customWidth="1"/>
    <col min="6" max="6" width="23.5" style="81" hidden="1" customWidth="1"/>
    <col min="7" max="7" width="23.5" style="50" hidden="1" customWidth="1"/>
    <col min="8" max="8" width="24.1640625" style="50" hidden="1" customWidth="1"/>
    <col min="9" max="9" width="12.5" style="50" hidden="1" customWidth="1"/>
    <col min="10" max="10" width="22.1640625" style="50" hidden="1" customWidth="1"/>
    <col min="11" max="11" width="20.83203125" style="84" customWidth="1"/>
    <col min="12" max="12" width="23.83203125" style="84" customWidth="1"/>
    <col min="13" max="13" width="20.83203125" style="84" customWidth="1"/>
    <col min="14" max="15" width="18" style="50" bestFit="1" customWidth="1"/>
    <col min="16" max="16" width="13.6640625" style="50" bestFit="1" customWidth="1"/>
    <col min="17" max="17" width="18" style="50" bestFit="1" customWidth="1"/>
    <col min="18" max="18" width="11" style="50" bestFit="1" customWidth="1"/>
    <col min="19" max="19" width="18" style="50" bestFit="1" customWidth="1"/>
    <col min="20" max="20" width="11" style="50" bestFit="1" customWidth="1"/>
    <col min="21" max="16384" width="9.33203125" style="50"/>
  </cols>
  <sheetData>
    <row r="1" spans="1:19" ht="15.75">
      <c r="A1" s="242" t="s">
        <v>96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9">
      <c r="F2" s="50"/>
      <c r="G2" s="57"/>
      <c r="H2" s="57"/>
      <c r="I2" s="57"/>
      <c r="J2" s="57"/>
      <c r="K2" s="82"/>
      <c r="L2" s="82"/>
      <c r="M2" s="82"/>
    </row>
    <row r="3" spans="1:19" s="61" customFormat="1" ht="33" customHeight="1">
      <c r="A3" s="182" t="s">
        <v>40</v>
      </c>
      <c r="B3" s="182" t="s">
        <v>41</v>
      </c>
      <c r="C3" s="182" t="s">
        <v>42</v>
      </c>
      <c r="D3" s="182" t="s">
        <v>97</v>
      </c>
      <c r="E3" s="183"/>
      <c r="F3" s="183" t="s">
        <v>43</v>
      </c>
      <c r="G3" s="183"/>
      <c r="H3" s="183"/>
      <c r="I3" s="183"/>
      <c r="J3" s="183"/>
      <c r="K3" s="183" t="str">
        <f>K5</f>
        <v>Plan 
2025.</v>
      </c>
      <c r="L3" s="183" t="str">
        <f>L5</f>
        <v>Povećanje/smanjenje</v>
      </c>
      <c r="M3" s="183" t="str">
        <f>M5</f>
        <v>Novi plan 
2025.</v>
      </c>
    </row>
    <row r="4" spans="1:19" s="65" customFormat="1" ht="12">
      <c r="A4" s="198">
        <v>1</v>
      </c>
      <c r="B4" s="198">
        <v>2</v>
      </c>
      <c r="C4" s="198">
        <v>3</v>
      </c>
      <c r="D4" s="198">
        <v>4</v>
      </c>
      <c r="E4" s="198"/>
      <c r="F4" s="198"/>
      <c r="G4" s="198"/>
      <c r="H4" s="198"/>
      <c r="I4" s="198"/>
      <c r="J4" s="198"/>
      <c r="K4" s="198">
        <v>5</v>
      </c>
      <c r="L4" s="198">
        <v>6</v>
      </c>
      <c r="M4" s="198">
        <v>7</v>
      </c>
    </row>
    <row r="5" spans="1:19" ht="30" hidden="1">
      <c r="A5" s="184" t="str">
        <f>IF(ISNUMBER(VALUE(E5)),E5,"")</f>
        <v/>
      </c>
      <c r="B5" s="185" t="str">
        <f>IF(ISNUMBER(VALUE(G5)),G5,"")</f>
        <v/>
      </c>
      <c r="C5" s="185" t="str">
        <f>IF(ISNUMBER(VALUE(I5)),I5,"")</f>
        <v/>
      </c>
      <c r="D5" s="185" t="str">
        <f>CONCATENATE(F5,"    ",H5,"    ",J5)</f>
        <v xml:space="preserve">        </v>
      </c>
      <c r="E5" s="186" t="s">
        <v>18</v>
      </c>
      <c r="F5" s="186" t="s">
        <v>18</v>
      </c>
      <c r="G5" s="186" t="s">
        <v>18</v>
      </c>
      <c r="H5" s="186" t="s">
        <v>18</v>
      </c>
      <c r="I5" s="186" t="s">
        <v>18</v>
      </c>
      <c r="J5" s="186" t="s">
        <v>18</v>
      </c>
      <c r="K5" s="187" t="s">
        <v>36</v>
      </c>
      <c r="L5" s="188" t="s">
        <v>32</v>
      </c>
      <c r="M5" s="187" t="s">
        <v>37</v>
      </c>
      <c r="N5" s="71"/>
      <c r="O5" s="71"/>
      <c r="P5" s="72"/>
      <c r="Q5" s="72"/>
      <c r="R5" s="72"/>
      <c r="S5" s="72"/>
    </row>
    <row r="6" spans="1:19" ht="15" hidden="1">
      <c r="A6" s="171"/>
      <c r="B6" s="171"/>
      <c r="C6" s="171"/>
      <c r="D6" s="171"/>
      <c r="E6" s="186" t="s">
        <v>60</v>
      </c>
      <c r="F6" s="186" t="s">
        <v>18</v>
      </c>
      <c r="G6" s="186" t="s">
        <v>61</v>
      </c>
      <c r="H6" s="186" t="s">
        <v>18</v>
      </c>
      <c r="I6" s="186" t="s">
        <v>62</v>
      </c>
      <c r="J6" s="186" t="s">
        <v>18</v>
      </c>
      <c r="K6" s="189" t="s">
        <v>19</v>
      </c>
      <c r="L6" s="189" t="s">
        <v>19</v>
      </c>
      <c r="M6" s="189" t="s">
        <v>19</v>
      </c>
      <c r="N6" s="72"/>
      <c r="O6" s="72"/>
      <c r="P6" s="72"/>
      <c r="Q6" s="72"/>
      <c r="R6" s="72"/>
      <c r="S6" s="72"/>
    </row>
    <row r="7" spans="1:19" ht="15" hidden="1">
      <c r="A7" s="171"/>
      <c r="B7" s="171"/>
      <c r="C7" s="171"/>
      <c r="D7" s="171"/>
      <c r="E7" s="190" t="s">
        <v>63</v>
      </c>
      <c r="F7" s="190" t="s">
        <v>18</v>
      </c>
      <c r="G7" s="190" t="s">
        <v>18</v>
      </c>
      <c r="H7" s="190" t="s">
        <v>18</v>
      </c>
      <c r="I7" s="190" t="s">
        <v>18</v>
      </c>
      <c r="J7" s="190" t="s">
        <v>18</v>
      </c>
      <c r="K7" s="191">
        <v>240000</v>
      </c>
      <c r="L7" s="192" t="s">
        <v>18</v>
      </c>
      <c r="M7" s="191">
        <v>240000</v>
      </c>
      <c r="N7" s="72"/>
      <c r="O7" s="72"/>
      <c r="P7" s="72"/>
      <c r="Q7" s="72"/>
      <c r="R7" s="72"/>
      <c r="S7" s="72"/>
    </row>
    <row r="8" spans="1:19" ht="14.25">
      <c r="A8" s="184" t="str">
        <f>IF(ISNUMBER(VALUE(E8)),E8,"")</f>
        <v>5</v>
      </c>
      <c r="B8" s="185" t="str">
        <f>IF(ISNUMBER(VALUE(G8)),G8,"")</f>
        <v/>
      </c>
      <c r="C8" s="185" t="str">
        <f>IF(ISNUMBER(VALUE(I8)),I8,"")</f>
        <v/>
      </c>
      <c r="D8" s="185" t="str">
        <f>CONCATENATE(F8,"    ",H8,"    ",J8)</f>
        <v xml:space="preserve">Izdaci za financijsku imovinu i otplate zajmova        </v>
      </c>
      <c r="E8" s="193" t="s">
        <v>98</v>
      </c>
      <c r="F8" s="193" t="s">
        <v>99</v>
      </c>
      <c r="G8" s="194" t="s">
        <v>66</v>
      </c>
      <c r="H8" s="194" t="s">
        <v>18</v>
      </c>
      <c r="I8" s="194" t="s">
        <v>18</v>
      </c>
      <c r="J8" s="194" t="s">
        <v>18</v>
      </c>
      <c r="K8" s="156">
        <v>240000</v>
      </c>
      <c r="L8" s="177" t="s">
        <v>18</v>
      </c>
      <c r="M8" s="156">
        <v>240000</v>
      </c>
      <c r="N8" s="85"/>
      <c r="O8" s="85"/>
      <c r="P8" s="85"/>
      <c r="Q8" s="85"/>
      <c r="R8" s="85"/>
      <c r="S8" s="85"/>
    </row>
    <row r="9" spans="1:19" ht="14.25">
      <c r="A9" s="184" t="str">
        <f>IF(ISNUMBER(VALUE(E9)),E9,"")</f>
        <v/>
      </c>
      <c r="B9" s="185" t="str">
        <f>IF(ISNUMBER(VALUE(G9)),G9,"")</f>
        <v>54</v>
      </c>
      <c r="C9" s="185" t="str">
        <f>IF(ISNUMBER(VALUE(I9)),I9,"")</f>
        <v/>
      </c>
      <c r="D9" s="185" t="str">
        <f>CONCATENATE(F9,"    ",H9,"    ",J9)</f>
        <v xml:space="preserve">    Izdaci za otplatu glavnice primljenih kredita i zajmova    </v>
      </c>
      <c r="E9" s="193" t="s">
        <v>18</v>
      </c>
      <c r="F9" s="193" t="s">
        <v>18</v>
      </c>
      <c r="G9" s="193" t="s">
        <v>100</v>
      </c>
      <c r="H9" s="193" t="s">
        <v>101</v>
      </c>
      <c r="I9" s="194" t="s">
        <v>66</v>
      </c>
      <c r="J9" s="194" t="s">
        <v>18</v>
      </c>
      <c r="K9" s="156">
        <v>240000</v>
      </c>
      <c r="L9" s="177" t="s">
        <v>18</v>
      </c>
      <c r="M9" s="156">
        <v>240000</v>
      </c>
      <c r="N9" s="85"/>
      <c r="O9" s="85"/>
      <c r="P9" s="85"/>
      <c r="Q9" s="85"/>
      <c r="R9" s="85"/>
      <c r="S9" s="85"/>
    </row>
    <row r="10" spans="1:19" ht="15">
      <c r="A10" s="195" t="str">
        <f>IF(ISNUMBER(VALUE(E10)),E10,"")</f>
        <v/>
      </c>
      <c r="B10" s="196" t="str">
        <f>IF(ISNUMBER(VALUE(G10)),G10,"")</f>
        <v/>
      </c>
      <c r="C10" s="196" t="str">
        <f>IF(ISNUMBER(VALUE(I10)),I10,"")</f>
        <v>31</v>
      </c>
      <c r="D10" s="196" t="str">
        <f>CONCATENATE(F10,"    ",H10,"    ",J10)</f>
        <v xml:space="preserve">        Vlastiti prihodi</v>
      </c>
      <c r="E10" s="197" t="s">
        <v>18</v>
      </c>
      <c r="F10" s="197" t="s">
        <v>18</v>
      </c>
      <c r="G10" s="197" t="s">
        <v>18</v>
      </c>
      <c r="H10" s="197" t="s">
        <v>18</v>
      </c>
      <c r="I10" s="197" t="s">
        <v>53</v>
      </c>
      <c r="J10" s="197" t="s">
        <v>54</v>
      </c>
      <c r="K10" s="114">
        <v>240000</v>
      </c>
      <c r="L10" s="146" t="s">
        <v>18</v>
      </c>
      <c r="M10" s="114">
        <v>240000</v>
      </c>
      <c r="N10" s="80"/>
      <c r="O10" s="80"/>
      <c r="P10" s="80"/>
      <c r="Q10" s="80"/>
      <c r="R10" s="80"/>
      <c r="S10" s="80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S109"/>
  <sheetViews>
    <sheetView workbookViewId="0">
      <selection sqref="A1:L1"/>
    </sheetView>
  </sheetViews>
  <sheetFormatPr defaultColWidth="21.83203125" defaultRowHeight="11.25"/>
  <cols>
    <col min="1" max="1" width="23" style="124" customWidth="1"/>
    <col min="2" max="2" width="104.83203125" style="87" customWidth="1"/>
    <col min="3" max="3" width="69.33203125" style="86" hidden="1" customWidth="1"/>
    <col min="4" max="4" width="20.5" style="86" hidden="1" customWidth="1"/>
    <col min="5" max="5" width="17.33203125" style="86" hidden="1" customWidth="1"/>
    <col min="6" max="6" width="18.33203125" style="86" hidden="1" customWidth="1"/>
    <col min="7" max="7" width="23" style="87" hidden="1" customWidth="1"/>
    <col min="8" max="8" width="18.33203125" style="86" hidden="1" customWidth="1"/>
    <col min="9" max="9" width="21.83203125" style="87" hidden="1" customWidth="1"/>
    <col min="10" max="10" width="21.83203125" style="87"/>
    <col min="11" max="11" width="23.83203125" style="87" customWidth="1"/>
    <col min="12" max="16384" width="21.83203125" style="87"/>
  </cols>
  <sheetData>
    <row r="1" spans="1:19" ht="15.75">
      <c r="A1" s="243" t="s">
        <v>124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9" ht="15">
      <c r="A2" s="88"/>
      <c r="B2" s="89"/>
      <c r="C2" s="90"/>
      <c r="D2" s="91"/>
      <c r="E2" s="92"/>
    </row>
    <row r="3" spans="1:19" ht="33" customHeight="1">
      <c r="A3" s="148" t="s">
        <v>125</v>
      </c>
      <c r="B3" s="149" t="s">
        <v>97</v>
      </c>
      <c r="C3" s="93"/>
      <c r="D3" s="93"/>
      <c r="E3" s="93"/>
      <c r="H3" s="87"/>
      <c r="J3" s="93" t="str">
        <f>J4</f>
        <v>Plan 
2025.</v>
      </c>
      <c r="K3" s="93" t="str">
        <f>K4</f>
        <v>Povećanje/smanjenje</v>
      </c>
      <c r="L3" s="93" t="str">
        <f>L4</f>
        <v>Novi plan 
2025.</v>
      </c>
    </row>
    <row r="4" spans="1:19" ht="55.15" hidden="1" customHeight="1">
      <c r="A4" s="68" t="s">
        <v>18</v>
      </c>
      <c r="B4" s="68" t="s">
        <v>18</v>
      </c>
      <c r="C4" s="68" t="s">
        <v>18</v>
      </c>
      <c r="D4" s="68" t="s">
        <v>18</v>
      </c>
      <c r="E4" s="68" t="s">
        <v>18</v>
      </c>
      <c r="F4" s="68" t="s">
        <v>18</v>
      </c>
      <c r="G4" s="68" t="s">
        <v>18</v>
      </c>
      <c r="H4" s="68" t="s">
        <v>18</v>
      </c>
      <c r="I4" s="68" t="s">
        <v>18</v>
      </c>
      <c r="J4" s="150" t="s">
        <v>36</v>
      </c>
      <c r="K4" s="151" t="s">
        <v>32</v>
      </c>
      <c r="L4" s="150" t="s">
        <v>37</v>
      </c>
      <c r="Q4" s="71"/>
      <c r="R4" s="71"/>
      <c r="S4" s="71"/>
    </row>
    <row r="5" spans="1:19" hidden="1">
      <c r="A5" s="73" t="s">
        <v>126</v>
      </c>
      <c r="B5" s="73" t="s">
        <v>18</v>
      </c>
      <c r="C5" s="152" t="s">
        <v>127</v>
      </c>
      <c r="D5" s="152" t="s">
        <v>127</v>
      </c>
      <c r="E5" s="73" t="s">
        <v>127</v>
      </c>
      <c r="F5" s="73" t="s">
        <v>127</v>
      </c>
      <c r="G5" s="73" t="s">
        <v>127</v>
      </c>
      <c r="H5" s="73" t="s">
        <v>127</v>
      </c>
      <c r="I5" s="73" t="s">
        <v>127</v>
      </c>
      <c r="J5" s="153" t="s">
        <v>19</v>
      </c>
      <c r="K5" s="153" t="s">
        <v>19</v>
      </c>
      <c r="L5" s="153" t="s">
        <v>19</v>
      </c>
      <c r="M5" s="71"/>
      <c r="N5" s="71"/>
      <c r="O5" s="71"/>
      <c r="P5" s="71"/>
      <c r="Q5" s="71"/>
      <c r="R5" s="71"/>
      <c r="S5" s="71"/>
    </row>
    <row r="6" spans="1:19" ht="14.25">
      <c r="A6" s="143" t="s">
        <v>35</v>
      </c>
      <c r="B6" s="144" t="s">
        <v>34</v>
      </c>
      <c r="C6" s="154" t="s">
        <v>34</v>
      </c>
      <c r="D6" s="154" t="s">
        <v>18</v>
      </c>
      <c r="E6" s="155" t="s">
        <v>18</v>
      </c>
      <c r="F6" s="155" t="s">
        <v>18</v>
      </c>
      <c r="G6" s="155" t="s">
        <v>18</v>
      </c>
      <c r="H6" s="155" t="s">
        <v>18</v>
      </c>
      <c r="I6" s="155" t="s">
        <v>18</v>
      </c>
      <c r="J6" s="156">
        <f>J7</f>
        <v>639245947</v>
      </c>
      <c r="K6" s="156">
        <f>K7</f>
        <v>25272254</v>
      </c>
      <c r="L6" s="156">
        <v>664518201</v>
      </c>
      <c r="M6" s="109"/>
      <c r="N6" s="108"/>
      <c r="O6" s="109"/>
      <c r="P6" s="109"/>
      <c r="Q6" s="109"/>
      <c r="R6" s="109"/>
      <c r="S6" s="109"/>
    </row>
    <row r="7" spans="1:19" ht="14.25">
      <c r="A7" s="119" t="s">
        <v>80</v>
      </c>
      <c r="B7" s="120" t="s">
        <v>128</v>
      </c>
      <c r="C7" s="154" t="s">
        <v>18</v>
      </c>
      <c r="D7" s="154" t="s">
        <v>128</v>
      </c>
      <c r="E7" s="155" t="s">
        <v>18</v>
      </c>
      <c r="F7" s="155" t="s">
        <v>18</v>
      </c>
      <c r="G7" s="155" t="s">
        <v>18</v>
      </c>
      <c r="H7" s="155" t="s">
        <v>18</v>
      </c>
      <c r="I7" s="155" t="s">
        <v>18</v>
      </c>
      <c r="J7" s="156">
        <f>J8+J45</f>
        <v>639245947</v>
      </c>
      <c r="K7" s="156">
        <f>K8+K45</f>
        <v>25272254</v>
      </c>
      <c r="L7" s="156">
        <v>664518201</v>
      </c>
      <c r="M7" s="109"/>
      <c r="N7" s="109"/>
      <c r="O7" s="109"/>
      <c r="P7" s="109"/>
      <c r="Q7" s="109"/>
      <c r="R7" s="109"/>
      <c r="S7" s="109"/>
    </row>
    <row r="8" spans="1:19" ht="14.25">
      <c r="A8" s="157" t="s">
        <v>129</v>
      </c>
      <c r="B8" s="158" t="s">
        <v>130</v>
      </c>
      <c r="C8" s="154" t="s">
        <v>18</v>
      </c>
      <c r="D8" s="154" t="s">
        <v>18</v>
      </c>
      <c r="E8" s="155" t="s">
        <v>130</v>
      </c>
      <c r="F8" s="155" t="s">
        <v>18</v>
      </c>
      <c r="G8" s="155" t="s">
        <v>18</v>
      </c>
      <c r="H8" s="155" t="s">
        <v>18</v>
      </c>
      <c r="I8" s="155" t="s">
        <v>18</v>
      </c>
      <c r="J8" s="156">
        <v>77544701</v>
      </c>
      <c r="K8" s="156">
        <v>-6559597</v>
      </c>
      <c r="L8" s="156">
        <v>70985104</v>
      </c>
      <c r="M8" s="109"/>
      <c r="N8" s="109"/>
      <c r="O8" s="109"/>
      <c r="P8" s="109"/>
      <c r="Q8" s="109"/>
      <c r="R8" s="109"/>
      <c r="S8" s="109"/>
    </row>
    <row r="9" spans="1:19" ht="14.25">
      <c r="A9" s="159" t="s">
        <v>131</v>
      </c>
      <c r="B9" s="160" t="s">
        <v>132</v>
      </c>
      <c r="C9" s="154" t="s">
        <v>18</v>
      </c>
      <c r="D9" s="154" t="s">
        <v>18</v>
      </c>
      <c r="E9" s="155" t="s">
        <v>18</v>
      </c>
      <c r="F9" s="155" t="s">
        <v>132</v>
      </c>
      <c r="G9" s="155" t="s">
        <v>18</v>
      </c>
      <c r="H9" s="155" t="s">
        <v>18</v>
      </c>
      <c r="I9" s="155" t="s">
        <v>18</v>
      </c>
      <c r="J9" s="156">
        <v>21516637</v>
      </c>
      <c r="K9" s="156">
        <v>-2575244</v>
      </c>
      <c r="L9" s="156">
        <v>18941393</v>
      </c>
      <c r="M9" s="109"/>
      <c r="N9" s="109"/>
      <c r="O9" s="109"/>
      <c r="P9" s="109"/>
      <c r="Q9" s="109"/>
      <c r="R9" s="109"/>
      <c r="S9" s="109"/>
    </row>
    <row r="10" spans="1:19" ht="15">
      <c r="A10" s="161" t="s">
        <v>56</v>
      </c>
      <c r="B10" s="162" t="s">
        <v>57</v>
      </c>
      <c r="C10" s="163" t="s">
        <v>18</v>
      </c>
      <c r="D10" s="163" t="s">
        <v>18</v>
      </c>
      <c r="E10" s="164" t="s">
        <v>18</v>
      </c>
      <c r="F10" s="164" t="s">
        <v>18</v>
      </c>
      <c r="G10" s="164" t="s">
        <v>57</v>
      </c>
      <c r="H10" s="164" t="s">
        <v>18</v>
      </c>
      <c r="I10" s="164" t="s">
        <v>18</v>
      </c>
      <c r="J10" s="165">
        <v>10777202</v>
      </c>
      <c r="K10" s="165">
        <v>-7553244</v>
      </c>
      <c r="L10" s="165">
        <v>3223958</v>
      </c>
      <c r="M10" s="116"/>
      <c r="N10" s="116"/>
      <c r="O10" s="116"/>
      <c r="P10" s="116"/>
      <c r="Q10" s="116"/>
      <c r="R10" s="116"/>
      <c r="S10" s="116"/>
    </row>
    <row r="11" spans="1:19" ht="15">
      <c r="A11" s="166" t="s">
        <v>86</v>
      </c>
      <c r="B11" s="167" t="s">
        <v>87</v>
      </c>
      <c r="C11" s="168" t="s">
        <v>18</v>
      </c>
      <c r="D11" s="168" t="s">
        <v>18</v>
      </c>
      <c r="E11" s="169" t="s">
        <v>18</v>
      </c>
      <c r="F11" s="169" t="s">
        <v>18</v>
      </c>
      <c r="G11" s="169" t="s">
        <v>18</v>
      </c>
      <c r="H11" s="169" t="s">
        <v>87</v>
      </c>
      <c r="I11" s="169" t="s">
        <v>18</v>
      </c>
      <c r="J11" s="170">
        <v>10777202</v>
      </c>
      <c r="K11" s="170">
        <v>-7553244</v>
      </c>
      <c r="L11" s="170">
        <v>3223958</v>
      </c>
      <c r="M11" s="171"/>
      <c r="N11" s="171"/>
      <c r="O11" s="171"/>
      <c r="P11" s="171"/>
      <c r="Q11" s="171"/>
      <c r="R11" s="171"/>
      <c r="S11" s="171"/>
    </row>
    <row r="12" spans="1:19" ht="15">
      <c r="A12" s="172" t="s">
        <v>90</v>
      </c>
      <c r="B12" s="167" t="s">
        <v>91</v>
      </c>
      <c r="C12" s="168" t="s">
        <v>18</v>
      </c>
      <c r="D12" s="168" t="s">
        <v>18</v>
      </c>
      <c r="E12" s="169" t="s">
        <v>18</v>
      </c>
      <c r="F12" s="169" t="s">
        <v>18</v>
      </c>
      <c r="G12" s="169" t="s">
        <v>18</v>
      </c>
      <c r="H12" s="169" t="s">
        <v>18</v>
      </c>
      <c r="I12" s="169" t="s">
        <v>91</v>
      </c>
      <c r="J12" s="173">
        <v>7777202</v>
      </c>
      <c r="K12" s="173">
        <v>-6115965</v>
      </c>
      <c r="L12" s="173">
        <v>1661237</v>
      </c>
      <c r="M12" s="171"/>
      <c r="N12" s="171"/>
      <c r="O12" s="171"/>
      <c r="P12" s="171"/>
      <c r="Q12" s="171"/>
      <c r="R12" s="171"/>
      <c r="S12" s="171"/>
    </row>
    <row r="13" spans="1:19" ht="15">
      <c r="A13" s="172" t="s">
        <v>94</v>
      </c>
      <c r="B13" s="167" t="s">
        <v>95</v>
      </c>
      <c r="C13" s="168" t="s">
        <v>18</v>
      </c>
      <c r="D13" s="168" t="s">
        <v>18</v>
      </c>
      <c r="E13" s="169" t="s">
        <v>18</v>
      </c>
      <c r="F13" s="169" t="s">
        <v>18</v>
      </c>
      <c r="G13" s="169" t="s">
        <v>18</v>
      </c>
      <c r="H13" s="169" t="s">
        <v>18</v>
      </c>
      <c r="I13" s="169" t="s">
        <v>95</v>
      </c>
      <c r="J13" s="173">
        <v>3000000</v>
      </c>
      <c r="K13" s="173">
        <v>-1437279</v>
      </c>
      <c r="L13" s="173">
        <v>1562721</v>
      </c>
      <c r="M13" s="171"/>
      <c r="N13" s="171"/>
      <c r="O13" s="171"/>
      <c r="P13" s="171"/>
      <c r="Q13" s="171"/>
      <c r="R13" s="171"/>
      <c r="S13" s="171"/>
    </row>
    <row r="14" spans="1:19" ht="15">
      <c r="A14" s="161" t="s">
        <v>53</v>
      </c>
      <c r="B14" s="162" t="s">
        <v>54</v>
      </c>
      <c r="C14" s="163" t="s">
        <v>18</v>
      </c>
      <c r="D14" s="163" t="s">
        <v>18</v>
      </c>
      <c r="E14" s="164" t="s">
        <v>18</v>
      </c>
      <c r="F14" s="164" t="s">
        <v>18</v>
      </c>
      <c r="G14" s="164" t="s">
        <v>54</v>
      </c>
      <c r="H14" s="164" t="s">
        <v>18</v>
      </c>
      <c r="I14" s="164" t="s">
        <v>18</v>
      </c>
      <c r="J14" s="165">
        <v>10349390</v>
      </c>
      <c r="K14" s="165">
        <v>4978000</v>
      </c>
      <c r="L14" s="165">
        <v>15327390</v>
      </c>
      <c r="M14" s="116"/>
      <c r="N14" s="116"/>
      <c r="O14" s="116"/>
      <c r="P14" s="116"/>
      <c r="Q14" s="116"/>
      <c r="R14" s="116"/>
      <c r="S14" s="116"/>
    </row>
    <row r="15" spans="1:19" ht="15">
      <c r="A15" s="166" t="s">
        <v>86</v>
      </c>
      <c r="B15" s="167" t="s">
        <v>87</v>
      </c>
      <c r="C15" s="168" t="s">
        <v>18</v>
      </c>
      <c r="D15" s="168" t="s">
        <v>18</v>
      </c>
      <c r="E15" s="169" t="s">
        <v>18</v>
      </c>
      <c r="F15" s="169" t="s">
        <v>18</v>
      </c>
      <c r="G15" s="169" t="s">
        <v>18</v>
      </c>
      <c r="H15" s="169" t="s">
        <v>87</v>
      </c>
      <c r="I15" s="169" t="s">
        <v>18</v>
      </c>
      <c r="J15" s="170">
        <v>10349390</v>
      </c>
      <c r="K15" s="170">
        <v>4978000</v>
      </c>
      <c r="L15" s="170">
        <v>15327390</v>
      </c>
      <c r="M15" s="171"/>
      <c r="N15" s="171"/>
      <c r="O15" s="171"/>
      <c r="P15" s="171"/>
      <c r="Q15" s="171"/>
      <c r="R15" s="171"/>
      <c r="S15" s="171"/>
    </row>
    <row r="16" spans="1:19" ht="15">
      <c r="A16" s="172" t="s">
        <v>88</v>
      </c>
      <c r="B16" s="167" t="s">
        <v>89</v>
      </c>
      <c r="C16" s="168" t="s">
        <v>18</v>
      </c>
      <c r="D16" s="168" t="s">
        <v>18</v>
      </c>
      <c r="E16" s="169" t="s">
        <v>18</v>
      </c>
      <c r="F16" s="169" t="s">
        <v>18</v>
      </c>
      <c r="G16" s="169" t="s">
        <v>18</v>
      </c>
      <c r="H16" s="169" t="s">
        <v>18</v>
      </c>
      <c r="I16" s="169" t="s">
        <v>89</v>
      </c>
      <c r="J16" s="173">
        <v>79650</v>
      </c>
      <c r="K16" s="173">
        <v>600000</v>
      </c>
      <c r="L16" s="173">
        <v>679650</v>
      </c>
      <c r="M16" s="171"/>
      <c r="N16" s="171"/>
      <c r="O16" s="171"/>
      <c r="P16" s="171"/>
      <c r="Q16" s="171"/>
      <c r="R16" s="171"/>
      <c r="S16" s="171"/>
    </row>
    <row r="17" spans="1:19" ht="15">
      <c r="A17" s="172" t="s">
        <v>90</v>
      </c>
      <c r="B17" s="167" t="s">
        <v>91</v>
      </c>
      <c r="C17" s="168" t="s">
        <v>18</v>
      </c>
      <c r="D17" s="168" t="s">
        <v>18</v>
      </c>
      <c r="E17" s="169" t="s">
        <v>18</v>
      </c>
      <c r="F17" s="169" t="s">
        <v>18</v>
      </c>
      <c r="G17" s="169" t="s">
        <v>18</v>
      </c>
      <c r="H17" s="169" t="s">
        <v>18</v>
      </c>
      <c r="I17" s="169" t="s">
        <v>91</v>
      </c>
      <c r="J17" s="173">
        <v>8243195</v>
      </c>
      <c r="K17" s="173">
        <v>5578000</v>
      </c>
      <c r="L17" s="173">
        <v>13821195</v>
      </c>
      <c r="M17" s="171"/>
      <c r="N17" s="171"/>
      <c r="O17" s="171"/>
      <c r="P17" s="171"/>
      <c r="Q17" s="171"/>
      <c r="R17" s="171"/>
      <c r="S17" s="171"/>
    </row>
    <row r="18" spans="1:19" ht="15">
      <c r="A18" s="172" t="s">
        <v>94</v>
      </c>
      <c r="B18" s="167" t="s">
        <v>95</v>
      </c>
      <c r="C18" s="168" t="s">
        <v>18</v>
      </c>
      <c r="D18" s="168" t="s">
        <v>18</v>
      </c>
      <c r="E18" s="169" t="s">
        <v>18</v>
      </c>
      <c r="F18" s="169" t="s">
        <v>18</v>
      </c>
      <c r="G18" s="169" t="s">
        <v>18</v>
      </c>
      <c r="H18" s="169" t="s">
        <v>18</v>
      </c>
      <c r="I18" s="169" t="s">
        <v>95</v>
      </c>
      <c r="J18" s="173">
        <v>2026545</v>
      </c>
      <c r="K18" s="173">
        <v>-1200000</v>
      </c>
      <c r="L18" s="173">
        <v>826545</v>
      </c>
      <c r="M18" s="171"/>
      <c r="N18" s="171"/>
      <c r="O18" s="171"/>
      <c r="P18" s="171"/>
      <c r="Q18" s="171"/>
      <c r="R18" s="171"/>
      <c r="S18" s="171"/>
    </row>
    <row r="19" spans="1:19" ht="15">
      <c r="A19" s="161" t="s">
        <v>47</v>
      </c>
      <c r="B19" s="162" t="s">
        <v>48</v>
      </c>
      <c r="C19" s="163" t="s">
        <v>18</v>
      </c>
      <c r="D19" s="163" t="s">
        <v>18</v>
      </c>
      <c r="E19" s="164" t="s">
        <v>18</v>
      </c>
      <c r="F19" s="164" t="s">
        <v>18</v>
      </c>
      <c r="G19" s="164" t="s">
        <v>48</v>
      </c>
      <c r="H19" s="164" t="s">
        <v>18</v>
      </c>
      <c r="I19" s="164" t="s">
        <v>18</v>
      </c>
      <c r="J19" s="165">
        <v>6700</v>
      </c>
      <c r="K19" s="174" t="s">
        <v>18</v>
      </c>
      <c r="L19" s="165">
        <v>6700</v>
      </c>
      <c r="M19" s="116"/>
      <c r="N19" s="116"/>
      <c r="O19" s="116"/>
      <c r="P19" s="116"/>
      <c r="Q19" s="116"/>
      <c r="R19" s="116"/>
      <c r="S19" s="116"/>
    </row>
    <row r="20" spans="1:19" ht="15">
      <c r="A20" s="166" t="s">
        <v>86</v>
      </c>
      <c r="B20" s="167" t="s">
        <v>87</v>
      </c>
      <c r="C20" s="168" t="s">
        <v>18</v>
      </c>
      <c r="D20" s="168" t="s">
        <v>18</v>
      </c>
      <c r="E20" s="169" t="s">
        <v>18</v>
      </c>
      <c r="F20" s="169" t="s">
        <v>18</v>
      </c>
      <c r="G20" s="169" t="s">
        <v>18</v>
      </c>
      <c r="H20" s="169" t="s">
        <v>87</v>
      </c>
      <c r="I20" s="169" t="s">
        <v>18</v>
      </c>
      <c r="J20" s="170">
        <v>6700</v>
      </c>
      <c r="K20" s="175" t="s">
        <v>18</v>
      </c>
      <c r="L20" s="170">
        <v>6700</v>
      </c>
      <c r="M20" s="171"/>
      <c r="N20" s="171"/>
      <c r="O20" s="171"/>
      <c r="P20" s="171"/>
      <c r="Q20" s="171"/>
      <c r="R20" s="171"/>
      <c r="S20" s="171"/>
    </row>
    <row r="21" spans="1:19" ht="15">
      <c r="A21" s="172" t="s">
        <v>90</v>
      </c>
      <c r="B21" s="167" t="s">
        <v>91</v>
      </c>
      <c r="C21" s="168" t="s">
        <v>18</v>
      </c>
      <c r="D21" s="168" t="s">
        <v>18</v>
      </c>
      <c r="E21" s="169" t="s">
        <v>18</v>
      </c>
      <c r="F21" s="169" t="s">
        <v>18</v>
      </c>
      <c r="G21" s="169" t="s">
        <v>18</v>
      </c>
      <c r="H21" s="169" t="s">
        <v>18</v>
      </c>
      <c r="I21" s="169" t="s">
        <v>91</v>
      </c>
      <c r="J21" s="173">
        <v>6700</v>
      </c>
      <c r="K21" s="176" t="s">
        <v>18</v>
      </c>
      <c r="L21" s="173">
        <v>6700</v>
      </c>
      <c r="M21" s="171"/>
      <c r="N21" s="171"/>
      <c r="O21" s="171"/>
      <c r="P21" s="171"/>
      <c r="Q21" s="171"/>
      <c r="R21" s="171"/>
      <c r="S21" s="171"/>
    </row>
    <row r="22" spans="1:19" ht="15">
      <c r="A22" s="161" t="s">
        <v>72</v>
      </c>
      <c r="B22" s="162" t="s">
        <v>73</v>
      </c>
      <c r="C22" s="163" t="s">
        <v>18</v>
      </c>
      <c r="D22" s="163" t="s">
        <v>18</v>
      </c>
      <c r="E22" s="164" t="s">
        <v>18</v>
      </c>
      <c r="F22" s="164" t="s">
        <v>18</v>
      </c>
      <c r="G22" s="164" t="s">
        <v>73</v>
      </c>
      <c r="H22" s="164" t="s">
        <v>18</v>
      </c>
      <c r="I22" s="164" t="s">
        <v>18</v>
      </c>
      <c r="J22" s="165">
        <v>371545</v>
      </c>
      <c r="K22" s="174" t="s">
        <v>18</v>
      </c>
      <c r="L22" s="165">
        <v>371545</v>
      </c>
      <c r="M22" s="116"/>
      <c r="N22" s="116"/>
      <c r="O22" s="116"/>
      <c r="P22" s="116"/>
      <c r="Q22" s="116"/>
      <c r="R22" s="116"/>
      <c r="S22" s="116"/>
    </row>
    <row r="23" spans="1:19" ht="15">
      <c r="A23" s="166" t="s">
        <v>86</v>
      </c>
      <c r="B23" s="167" t="s">
        <v>87</v>
      </c>
      <c r="C23" s="168" t="s">
        <v>18</v>
      </c>
      <c r="D23" s="168" t="s">
        <v>18</v>
      </c>
      <c r="E23" s="169" t="s">
        <v>18</v>
      </c>
      <c r="F23" s="169" t="s">
        <v>18</v>
      </c>
      <c r="G23" s="169" t="s">
        <v>18</v>
      </c>
      <c r="H23" s="169" t="s">
        <v>87</v>
      </c>
      <c r="I23" s="169" t="s">
        <v>18</v>
      </c>
      <c r="J23" s="170">
        <v>371545</v>
      </c>
      <c r="K23" s="175" t="s">
        <v>18</v>
      </c>
      <c r="L23" s="170">
        <v>371545</v>
      </c>
      <c r="M23" s="171"/>
      <c r="N23" s="171"/>
      <c r="O23" s="171"/>
      <c r="P23" s="171"/>
      <c r="Q23" s="171"/>
      <c r="R23" s="171"/>
      <c r="S23" s="171"/>
    </row>
    <row r="24" spans="1:19" ht="15">
      <c r="A24" s="172" t="s">
        <v>90</v>
      </c>
      <c r="B24" s="167" t="s">
        <v>91</v>
      </c>
      <c r="C24" s="168" t="s">
        <v>18</v>
      </c>
      <c r="D24" s="168" t="s">
        <v>18</v>
      </c>
      <c r="E24" s="169" t="s">
        <v>18</v>
      </c>
      <c r="F24" s="169" t="s">
        <v>18</v>
      </c>
      <c r="G24" s="169" t="s">
        <v>18</v>
      </c>
      <c r="H24" s="169" t="s">
        <v>18</v>
      </c>
      <c r="I24" s="169" t="s">
        <v>91</v>
      </c>
      <c r="J24" s="173">
        <v>345000</v>
      </c>
      <c r="K24" s="176" t="s">
        <v>18</v>
      </c>
      <c r="L24" s="173">
        <v>345000</v>
      </c>
      <c r="M24" s="171"/>
      <c r="N24" s="171"/>
      <c r="O24" s="171"/>
      <c r="P24" s="171"/>
      <c r="Q24" s="171"/>
      <c r="R24" s="171"/>
      <c r="S24" s="171"/>
    </row>
    <row r="25" spans="1:19" ht="15">
      <c r="A25" s="172" t="s">
        <v>94</v>
      </c>
      <c r="B25" s="167" t="s">
        <v>95</v>
      </c>
      <c r="C25" s="168" t="s">
        <v>18</v>
      </c>
      <c r="D25" s="168" t="s">
        <v>18</v>
      </c>
      <c r="E25" s="169" t="s">
        <v>18</v>
      </c>
      <c r="F25" s="169" t="s">
        <v>18</v>
      </c>
      <c r="G25" s="169" t="s">
        <v>18</v>
      </c>
      <c r="H25" s="169" t="s">
        <v>18</v>
      </c>
      <c r="I25" s="169" t="s">
        <v>95</v>
      </c>
      <c r="J25" s="173">
        <v>26545</v>
      </c>
      <c r="K25" s="176" t="s">
        <v>18</v>
      </c>
      <c r="L25" s="173">
        <v>26545</v>
      </c>
      <c r="M25" s="171"/>
      <c r="N25" s="171"/>
      <c r="O25" s="171"/>
      <c r="P25" s="171"/>
      <c r="Q25" s="171"/>
      <c r="R25" s="171"/>
      <c r="S25" s="171"/>
    </row>
    <row r="26" spans="1:19" ht="15">
      <c r="A26" s="161" t="s">
        <v>74</v>
      </c>
      <c r="B26" s="162" t="s">
        <v>75</v>
      </c>
      <c r="C26" s="163" t="s">
        <v>18</v>
      </c>
      <c r="D26" s="163" t="s">
        <v>18</v>
      </c>
      <c r="E26" s="164" t="s">
        <v>18</v>
      </c>
      <c r="F26" s="164" t="s">
        <v>18</v>
      </c>
      <c r="G26" s="164" t="s">
        <v>133</v>
      </c>
      <c r="H26" s="164" t="s">
        <v>18</v>
      </c>
      <c r="I26" s="164" t="s">
        <v>18</v>
      </c>
      <c r="J26" s="165">
        <v>11800</v>
      </c>
      <c r="K26" s="174" t="s">
        <v>18</v>
      </c>
      <c r="L26" s="165">
        <v>11800</v>
      </c>
      <c r="M26" s="116"/>
      <c r="N26" s="116"/>
      <c r="O26" s="116"/>
      <c r="P26" s="116"/>
      <c r="Q26" s="116"/>
      <c r="R26" s="116"/>
      <c r="S26" s="116"/>
    </row>
    <row r="27" spans="1:19" ht="15">
      <c r="A27" s="166" t="s">
        <v>86</v>
      </c>
      <c r="B27" s="167" t="s">
        <v>87</v>
      </c>
      <c r="C27" s="168" t="s">
        <v>18</v>
      </c>
      <c r="D27" s="168" t="s">
        <v>18</v>
      </c>
      <c r="E27" s="169" t="s">
        <v>18</v>
      </c>
      <c r="F27" s="169" t="s">
        <v>18</v>
      </c>
      <c r="G27" s="169" t="s">
        <v>18</v>
      </c>
      <c r="H27" s="169" t="s">
        <v>87</v>
      </c>
      <c r="I27" s="169" t="s">
        <v>18</v>
      </c>
      <c r="J27" s="170">
        <v>11800</v>
      </c>
      <c r="K27" s="175" t="s">
        <v>18</v>
      </c>
      <c r="L27" s="170">
        <v>11800</v>
      </c>
      <c r="M27" s="171"/>
      <c r="N27" s="171"/>
      <c r="O27" s="171"/>
      <c r="P27" s="171"/>
      <c r="Q27" s="171"/>
      <c r="R27" s="171"/>
      <c r="S27" s="171"/>
    </row>
    <row r="28" spans="1:19" ht="15">
      <c r="A28" s="172" t="s">
        <v>90</v>
      </c>
      <c r="B28" s="167" t="s">
        <v>91</v>
      </c>
      <c r="C28" s="168" t="s">
        <v>18</v>
      </c>
      <c r="D28" s="168" t="s">
        <v>18</v>
      </c>
      <c r="E28" s="169" t="s">
        <v>18</v>
      </c>
      <c r="F28" s="169" t="s">
        <v>18</v>
      </c>
      <c r="G28" s="169" t="s">
        <v>18</v>
      </c>
      <c r="H28" s="169" t="s">
        <v>18</v>
      </c>
      <c r="I28" s="169" t="s">
        <v>91</v>
      </c>
      <c r="J28" s="173">
        <v>11800</v>
      </c>
      <c r="K28" s="176" t="s">
        <v>18</v>
      </c>
      <c r="L28" s="173">
        <v>11800</v>
      </c>
      <c r="M28" s="171"/>
      <c r="N28" s="171"/>
      <c r="O28" s="171"/>
      <c r="P28" s="171"/>
      <c r="Q28" s="171"/>
      <c r="R28" s="171"/>
      <c r="S28" s="171"/>
    </row>
    <row r="29" spans="1:19" ht="14.25">
      <c r="A29" s="159" t="s">
        <v>134</v>
      </c>
      <c r="B29" s="160" t="s">
        <v>135</v>
      </c>
      <c r="C29" s="154" t="s">
        <v>18</v>
      </c>
      <c r="D29" s="154" t="s">
        <v>18</v>
      </c>
      <c r="E29" s="155" t="s">
        <v>18</v>
      </c>
      <c r="F29" s="155" t="s">
        <v>135</v>
      </c>
      <c r="G29" s="155" t="s">
        <v>18</v>
      </c>
      <c r="H29" s="155" t="s">
        <v>18</v>
      </c>
      <c r="I29" s="155" t="s">
        <v>18</v>
      </c>
      <c r="J29" s="156">
        <v>44663584</v>
      </c>
      <c r="K29" s="156">
        <v>130127</v>
      </c>
      <c r="L29" s="156">
        <v>44793711</v>
      </c>
      <c r="M29" s="109"/>
      <c r="N29" s="109"/>
      <c r="O29" s="109"/>
      <c r="P29" s="109"/>
      <c r="Q29" s="109"/>
      <c r="R29" s="109"/>
      <c r="S29" s="109"/>
    </row>
    <row r="30" spans="1:19" ht="15">
      <c r="A30" s="161" t="s">
        <v>56</v>
      </c>
      <c r="B30" s="162" t="s">
        <v>57</v>
      </c>
      <c r="C30" s="163" t="s">
        <v>18</v>
      </c>
      <c r="D30" s="163" t="s">
        <v>18</v>
      </c>
      <c r="E30" s="164" t="s">
        <v>18</v>
      </c>
      <c r="F30" s="164" t="s">
        <v>18</v>
      </c>
      <c r="G30" s="164" t="s">
        <v>57</v>
      </c>
      <c r="H30" s="164" t="s">
        <v>18</v>
      </c>
      <c r="I30" s="164" t="s">
        <v>18</v>
      </c>
      <c r="J30" s="165">
        <v>1502293</v>
      </c>
      <c r="K30" s="165">
        <v>-45999</v>
      </c>
      <c r="L30" s="165">
        <v>1456294</v>
      </c>
      <c r="M30" s="116"/>
      <c r="N30" s="116"/>
      <c r="O30" s="116"/>
      <c r="P30" s="116"/>
      <c r="Q30" s="116"/>
      <c r="R30" s="116"/>
      <c r="S30" s="116"/>
    </row>
    <row r="31" spans="1:19" ht="15">
      <c r="A31" s="166" t="s">
        <v>86</v>
      </c>
      <c r="B31" s="167" t="s">
        <v>87</v>
      </c>
      <c r="C31" s="168" t="s">
        <v>18</v>
      </c>
      <c r="D31" s="168" t="s">
        <v>18</v>
      </c>
      <c r="E31" s="169" t="s">
        <v>18</v>
      </c>
      <c r="F31" s="169" t="s">
        <v>18</v>
      </c>
      <c r="G31" s="169" t="s">
        <v>18</v>
      </c>
      <c r="H31" s="169" t="s">
        <v>87</v>
      </c>
      <c r="I31" s="169" t="s">
        <v>18</v>
      </c>
      <c r="J31" s="170">
        <v>1502293</v>
      </c>
      <c r="K31" s="170">
        <v>-45999</v>
      </c>
      <c r="L31" s="170">
        <v>1456294</v>
      </c>
      <c r="M31" s="171"/>
      <c r="N31" s="171"/>
      <c r="O31" s="171"/>
      <c r="P31" s="171"/>
      <c r="Q31" s="171"/>
      <c r="R31" s="171"/>
      <c r="S31" s="171"/>
    </row>
    <row r="32" spans="1:19" ht="15">
      <c r="A32" s="172" t="s">
        <v>94</v>
      </c>
      <c r="B32" s="167" t="s">
        <v>95</v>
      </c>
      <c r="C32" s="168" t="s">
        <v>18</v>
      </c>
      <c r="D32" s="168" t="s">
        <v>18</v>
      </c>
      <c r="E32" s="169" t="s">
        <v>18</v>
      </c>
      <c r="F32" s="169" t="s">
        <v>18</v>
      </c>
      <c r="G32" s="169" t="s">
        <v>18</v>
      </c>
      <c r="H32" s="169" t="s">
        <v>18</v>
      </c>
      <c r="I32" s="169" t="s">
        <v>95</v>
      </c>
      <c r="J32" s="173">
        <v>1502293</v>
      </c>
      <c r="K32" s="173">
        <v>-45999</v>
      </c>
      <c r="L32" s="173">
        <v>1456294</v>
      </c>
      <c r="M32" s="171"/>
      <c r="N32" s="171"/>
      <c r="O32" s="171"/>
      <c r="P32" s="171"/>
      <c r="Q32" s="171"/>
      <c r="R32" s="171"/>
      <c r="S32" s="171"/>
    </row>
    <row r="33" spans="1:19" ht="15">
      <c r="A33" s="161" t="s">
        <v>76</v>
      </c>
      <c r="B33" s="162" t="s">
        <v>77</v>
      </c>
      <c r="C33" s="163" t="s">
        <v>18</v>
      </c>
      <c r="D33" s="163" t="s">
        <v>18</v>
      </c>
      <c r="E33" s="164" t="s">
        <v>18</v>
      </c>
      <c r="F33" s="164" t="s">
        <v>18</v>
      </c>
      <c r="G33" s="164" t="s">
        <v>77</v>
      </c>
      <c r="H33" s="164" t="s">
        <v>18</v>
      </c>
      <c r="I33" s="164" t="s">
        <v>18</v>
      </c>
      <c r="J33" s="165">
        <v>43161291</v>
      </c>
      <c r="K33" s="165">
        <v>176126</v>
      </c>
      <c r="L33" s="165">
        <v>43337417</v>
      </c>
      <c r="M33" s="116"/>
      <c r="N33" s="116"/>
      <c r="O33" s="116"/>
      <c r="P33" s="116"/>
      <c r="Q33" s="116"/>
      <c r="R33" s="116"/>
      <c r="S33" s="116"/>
    </row>
    <row r="34" spans="1:19" ht="15">
      <c r="A34" s="166" t="s">
        <v>64</v>
      </c>
      <c r="B34" s="167" t="s">
        <v>65</v>
      </c>
      <c r="C34" s="168" t="s">
        <v>18</v>
      </c>
      <c r="D34" s="168" t="s">
        <v>18</v>
      </c>
      <c r="E34" s="169" t="s">
        <v>18</v>
      </c>
      <c r="F34" s="169" t="s">
        <v>18</v>
      </c>
      <c r="G34" s="169" t="s">
        <v>18</v>
      </c>
      <c r="H34" s="169" t="s">
        <v>65</v>
      </c>
      <c r="I34" s="169" t="s">
        <v>18</v>
      </c>
      <c r="J34" s="170">
        <v>25020</v>
      </c>
      <c r="K34" s="170">
        <v>-15353</v>
      </c>
      <c r="L34" s="170">
        <v>9667</v>
      </c>
      <c r="M34" s="171"/>
      <c r="N34" s="171"/>
      <c r="O34" s="171"/>
      <c r="P34" s="171"/>
      <c r="Q34" s="171"/>
      <c r="R34" s="171"/>
      <c r="S34" s="171"/>
    </row>
    <row r="35" spans="1:19" ht="15">
      <c r="A35" s="172" t="s">
        <v>70</v>
      </c>
      <c r="B35" s="167" t="s">
        <v>71</v>
      </c>
      <c r="C35" s="168" t="s">
        <v>18</v>
      </c>
      <c r="D35" s="168" t="s">
        <v>18</v>
      </c>
      <c r="E35" s="169" t="s">
        <v>18</v>
      </c>
      <c r="F35" s="169" t="s">
        <v>18</v>
      </c>
      <c r="G35" s="169" t="s">
        <v>18</v>
      </c>
      <c r="H35" s="169" t="s">
        <v>18</v>
      </c>
      <c r="I35" s="169" t="s">
        <v>71</v>
      </c>
      <c r="J35" s="173">
        <v>25020</v>
      </c>
      <c r="K35" s="173">
        <v>-15353</v>
      </c>
      <c r="L35" s="173">
        <v>9667</v>
      </c>
      <c r="M35" s="171"/>
      <c r="N35" s="171"/>
      <c r="O35" s="171"/>
      <c r="P35" s="171"/>
      <c r="Q35" s="171"/>
      <c r="R35" s="171"/>
      <c r="S35" s="171"/>
    </row>
    <row r="36" spans="1:19" ht="15">
      <c r="A36" s="166" t="s">
        <v>86</v>
      </c>
      <c r="B36" s="167" t="s">
        <v>87</v>
      </c>
      <c r="C36" s="168" t="s">
        <v>18</v>
      </c>
      <c r="D36" s="168" t="s">
        <v>18</v>
      </c>
      <c r="E36" s="169" t="s">
        <v>18</v>
      </c>
      <c r="F36" s="169" t="s">
        <v>18</v>
      </c>
      <c r="G36" s="169" t="s">
        <v>18</v>
      </c>
      <c r="H36" s="169" t="s">
        <v>87</v>
      </c>
      <c r="I36" s="169" t="s">
        <v>18</v>
      </c>
      <c r="J36" s="170">
        <v>43136271</v>
      </c>
      <c r="K36" s="170">
        <v>191479</v>
      </c>
      <c r="L36" s="170">
        <v>43327750</v>
      </c>
      <c r="M36" s="171"/>
      <c r="N36" s="171"/>
      <c r="O36" s="171"/>
      <c r="P36" s="171"/>
      <c r="Q36" s="171"/>
      <c r="R36" s="171"/>
      <c r="S36" s="171"/>
    </row>
    <row r="37" spans="1:19" ht="15">
      <c r="A37" s="172" t="s">
        <v>94</v>
      </c>
      <c r="B37" s="167" t="s">
        <v>95</v>
      </c>
      <c r="C37" s="168" t="s">
        <v>18</v>
      </c>
      <c r="D37" s="168" t="s">
        <v>18</v>
      </c>
      <c r="E37" s="169" t="s">
        <v>18</v>
      </c>
      <c r="F37" s="169" t="s">
        <v>18</v>
      </c>
      <c r="G37" s="169" t="s">
        <v>18</v>
      </c>
      <c r="H37" s="169" t="s">
        <v>18</v>
      </c>
      <c r="I37" s="169" t="s">
        <v>95</v>
      </c>
      <c r="J37" s="173">
        <v>43136271</v>
      </c>
      <c r="K37" s="173">
        <v>191479</v>
      </c>
      <c r="L37" s="173">
        <v>43327750</v>
      </c>
      <c r="M37" s="171"/>
      <c r="N37" s="171"/>
      <c r="O37" s="171"/>
      <c r="P37" s="171"/>
      <c r="Q37" s="171"/>
      <c r="R37" s="171"/>
      <c r="S37" s="171"/>
    </row>
    <row r="38" spans="1:19" ht="14.25">
      <c r="A38" s="159" t="s">
        <v>136</v>
      </c>
      <c r="B38" s="160" t="s">
        <v>137</v>
      </c>
      <c r="C38" s="154" t="s">
        <v>18</v>
      </c>
      <c r="D38" s="154" t="s">
        <v>18</v>
      </c>
      <c r="E38" s="155" t="s">
        <v>18</v>
      </c>
      <c r="F38" s="155" t="s">
        <v>137</v>
      </c>
      <c r="G38" s="155" t="s">
        <v>18</v>
      </c>
      <c r="H38" s="155" t="s">
        <v>18</v>
      </c>
      <c r="I38" s="155" t="s">
        <v>18</v>
      </c>
      <c r="J38" s="156">
        <v>11364480</v>
      </c>
      <c r="K38" s="156">
        <v>-4114480</v>
      </c>
      <c r="L38" s="156">
        <v>7250000</v>
      </c>
      <c r="M38" s="109"/>
      <c r="N38" s="109"/>
      <c r="O38" s="109"/>
      <c r="P38" s="109"/>
      <c r="Q38" s="109"/>
      <c r="R38" s="109"/>
      <c r="S38" s="109"/>
    </row>
    <row r="39" spans="1:19" ht="15">
      <c r="A39" s="161" t="s">
        <v>92</v>
      </c>
      <c r="B39" s="162" t="s">
        <v>93</v>
      </c>
      <c r="C39" s="163" t="s">
        <v>18</v>
      </c>
      <c r="D39" s="163" t="s">
        <v>18</v>
      </c>
      <c r="E39" s="164" t="s">
        <v>18</v>
      </c>
      <c r="F39" s="164" t="s">
        <v>18</v>
      </c>
      <c r="G39" s="164" t="s">
        <v>93</v>
      </c>
      <c r="H39" s="164" t="s">
        <v>18</v>
      </c>
      <c r="I39" s="164" t="s">
        <v>18</v>
      </c>
      <c r="J39" s="165">
        <v>11150000</v>
      </c>
      <c r="K39" s="165">
        <v>-3900000</v>
      </c>
      <c r="L39" s="165">
        <v>7250000</v>
      </c>
      <c r="M39" s="116"/>
      <c r="N39" s="116"/>
      <c r="O39" s="116"/>
      <c r="P39" s="116"/>
      <c r="Q39" s="116"/>
      <c r="R39" s="116"/>
      <c r="S39" s="116"/>
    </row>
    <row r="40" spans="1:19" ht="15">
      <c r="A40" s="166" t="s">
        <v>86</v>
      </c>
      <c r="B40" s="167" t="s">
        <v>87</v>
      </c>
      <c r="C40" s="168" t="s">
        <v>18</v>
      </c>
      <c r="D40" s="168" t="s">
        <v>18</v>
      </c>
      <c r="E40" s="169" t="s">
        <v>18</v>
      </c>
      <c r="F40" s="169" t="s">
        <v>18</v>
      </c>
      <c r="G40" s="169" t="s">
        <v>18</v>
      </c>
      <c r="H40" s="169" t="s">
        <v>87</v>
      </c>
      <c r="I40" s="169" t="s">
        <v>18</v>
      </c>
      <c r="J40" s="170">
        <v>11150000</v>
      </c>
      <c r="K40" s="170">
        <v>-3900000</v>
      </c>
      <c r="L40" s="170">
        <v>7250000</v>
      </c>
      <c r="M40" s="171"/>
      <c r="N40" s="171"/>
      <c r="O40" s="171"/>
      <c r="P40" s="171"/>
      <c r="Q40" s="171"/>
      <c r="R40" s="171"/>
      <c r="S40" s="171"/>
    </row>
    <row r="41" spans="1:19" ht="15">
      <c r="A41" s="172" t="s">
        <v>90</v>
      </c>
      <c r="B41" s="167" t="s">
        <v>91</v>
      </c>
      <c r="C41" s="168" t="s">
        <v>18</v>
      </c>
      <c r="D41" s="168" t="s">
        <v>18</v>
      </c>
      <c r="E41" s="169" t="s">
        <v>18</v>
      </c>
      <c r="F41" s="169" t="s">
        <v>18</v>
      </c>
      <c r="G41" s="169" t="s">
        <v>18</v>
      </c>
      <c r="H41" s="169" t="s">
        <v>18</v>
      </c>
      <c r="I41" s="169" t="s">
        <v>91</v>
      </c>
      <c r="J41" s="173">
        <v>11150000</v>
      </c>
      <c r="K41" s="173">
        <v>-3900000</v>
      </c>
      <c r="L41" s="173">
        <v>7250000</v>
      </c>
      <c r="M41" s="171"/>
      <c r="N41" s="171"/>
      <c r="O41" s="171"/>
      <c r="P41" s="171"/>
      <c r="Q41" s="171"/>
      <c r="R41" s="171"/>
      <c r="S41" s="171"/>
    </row>
    <row r="42" spans="1:19" ht="15">
      <c r="A42" s="161" t="s">
        <v>76</v>
      </c>
      <c r="B42" s="162" t="s">
        <v>77</v>
      </c>
      <c r="C42" s="163" t="s">
        <v>18</v>
      </c>
      <c r="D42" s="163" t="s">
        <v>18</v>
      </c>
      <c r="E42" s="164" t="s">
        <v>18</v>
      </c>
      <c r="F42" s="164" t="s">
        <v>18</v>
      </c>
      <c r="G42" s="164" t="s">
        <v>77</v>
      </c>
      <c r="H42" s="164" t="s">
        <v>18</v>
      </c>
      <c r="I42" s="164" t="s">
        <v>18</v>
      </c>
      <c r="J42" s="165">
        <v>214480</v>
      </c>
      <c r="K42" s="165">
        <v>-214480</v>
      </c>
      <c r="L42" s="174" t="s">
        <v>18</v>
      </c>
      <c r="M42" s="116"/>
      <c r="N42" s="116"/>
      <c r="O42" s="116"/>
      <c r="P42" s="116"/>
      <c r="Q42" s="116"/>
      <c r="R42" s="116"/>
      <c r="S42" s="116"/>
    </row>
    <row r="43" spans="1:19" ht="15">
      <c r="A43" s="166" t="s">
        <v>86</v>
      </c>
      <c r="B43" s="167" t="s">
        <v>87</v>
      </c>
      <c r="C43" s="168" t="s">
        <v>18</v>
      </c>
      <c r="D43" s="168" t="s">
        <v>18</v>
      </c>
      <c r="E43" s="169" t="s">
        <v>18</v>
      </c>
      <c r="F43" s="169" t="s">
        <v>18</v>
      </c>
      <c r="G43" s="169" t="s">
        <v>18</v>
      </c>
      <c r="H43" s="169" t="s">
        <v>87</v>
      </c>
      <c r="I43" s="169" t="s">
        <v>18</v>
      </c>
      <c r="J43" s="170">
        <v>214480</v>
      </c>
      <c r="K43" s="170">
        <v>-214480</v>
      </c>
      <c r="L43" s="175" t="s">
        <v>18</v>
      </c>
      <c r="M43" s="171"/>
      <c r="N43" s="171"/>
      <c r="O43" s="171"/>
      <c r="P43" s="171"/>
      <c r="Q43" s="171"/>
      <c r="R43" s="171"/>
      <c r="S43" s="171"/>
    </row>
    <row r="44" spans="1:19" ht="15">
      <c r="A44" s="172" t="s">
        <v>90</v>
      </c>
      <c r="B44" s="167" t="s">
        <v>91</v>
      </c>
      <c r="C44" s="168" t="s">
        <v>18</v>
      </c>
      <c r="D44" s="168" t="s">
        <v>18</v>
      </c>
      <c r="E44" s="169" t="s">
        <v>18</v>
      </c>
      <c r="F44" s="169" t="s">
        <v>18</v>
      </c>
      <c r="G44" s="169" t="s">
        <v>18</v>
      </c>
      <c r="H44" s="169" t="s">
        <v>18</v>
      </c>
      <c r="I44" s="169" t="s">
        <v>91</v>
      </c>
      <c r="J44" s="173">
        <v>214480</v>
      </c>
      <c r="K44" s="173">
        <v>-214480</v>
      </c>
      <c r="L44" s="176" t="s">
        <v>18</v>
      </c>
      <c r="M44" s="171"/>
      <c r="N44" s="171"/>
      <c r="O44" s="171"/>
      <c r="P44" s="171"/>
      <c r="Q44" s="171"/>
      <c r="R44" s="171"/>
      <c r="S44" s="171"/>
    </row>
    <row r="45" spans="1:19" ht="14.25">
      <c r="A45" s="157" t="s">
        <v>138</v>
      </c>
      <c r="B45" s="158" t="s">
        <v>139</v>
      </c>
      <c r="C45" s="154" t="s">
        <v>18</v>
      </c>
      <c r="D45" s="154" t="s">
        <v>18</v>
      </c>
      <c r="E45" s="155" t="s">
        <v>139</v>
      </c>
      <c r="F45" s="155" t="s">
        <v>18</v>
      </c>
      <c r="G45" s="155" t="s">
        <v>18</v>
      </c>
      <c r="H45" s="155" t="s">
        <v>18</v>
      </c>
      <c r="I45" s="155" t="s">
        <v>18</v>
      </c>
      <c r="J45" s="156">
        <f>556339279+5361967</f>
        <v>561701246</v>
      </c>
      <c r="K45" s="156">
        <v>31831851</v>
      </c>
      <c r="L45" s="156">
        <v>593533097</v>
      </c>
      <c r="M45" s="109"/>
      <c r="N45" s="109"/>
      <c r="O45" s="109"/>
      <c r="P45" s="109"/>
      <c r="Q45" s="109"/>
      <c r="R45" s="109"/>
      <c r="S45" s="109"/>
    </row>
    <row r="46" spans="1:19" ht="14.25">
      <c r="A46" s="159" t="s">
        <v>140</v>
      </c>
      <c r="B46" s="160" t="s">
        <v>141</v>
      </c>
      <c r="C46" s="154" t="s">
        <v>18</v>
      </c>
      <c r="D46" s="154" t="s">
        <v>18</v>
      </c>
      <c r="E46" s="155" t="s">
        <v>18</v>
      </c>
      <c r="F46" s="155" t="s">
        <v>141</v>
      </c>
      <c r="G46" s="155" t="s">
        <v>18</v>
      </c>
      <c r="H46" s="155" t="s">
        <v>18</v>
      </c>
      <c r="I46" s="155" t="s">
        <v>18</v>
      </c>
      <c r="J46" s="156">
        <f>555134886+5361967</f>
        <v>560496853</v>
      </c>
      <c r="K46" s="156">
        <v>31479961</v>
      </c>
      <c r="L46" s="156">
        <v>591976814</v>
      </c>
      <c r="M46" s="109"/>
      <c r="N46" s="109"/>
      <c r="O46" s="109"/>
      <c r="P46" s="109"/>
      <c r="Q46" s="109"/>
      <c r="R46" s="109"/>
      <c r="S46" s="109"/>
    </row>
    <row r="47" spans="1:19" ht="15">
      <c r="A47" s="161" t="s">
        <v>56</v>
      </c>
      <c r="B47" s="162" t="s">
        <v>57</v>
      </c>
      <c r="C47" s="163" t="s">
        <v>18</v>
      </c>
      <c r="D47" s="163" t="s">
        <v>18</v>
      </c>
      <c r="E47" s="164" t="s">
        <v>18</v>
      </c>
      <c r="F47" s="164" t="s">
        <v>18</v>
      </c>
      <c r="G47" s="164" t="s">
        <v>57</v>
      </c>
      <c r="H47" s="164" t="s">
        <v>18</v>
      </c>
      <c r="I47" s="164" t="s">
        <v>18</v>
      </c>
      <c r="J47" s="165">
        <v>7400268</v>
      </c>
      <c r="K47" s="165">
        <v>-53629</v>
      </c>
      <c r="L47" s="165">
        <v>7346639</v>
      </c>
      <c r="M47" s="116"/>
      <c r="N47" s="116"/>
      <c r="O47" s="116"/>
      <c r="P47" s="116"/>
      <c r="Q47" s="116"/>
      <c r="R47" s="116"/>
      <c r="S47" s="116"/>
    </row>
    <row r="48" spans="1:19" ht="15">
      <c r="A48" s="166" t="s">
        <v>64</v>
      </c>
      <c r="B48" s="167" t="s">
        <v>65</v>
      </c>
      <c r="C48" s="168" t="s">
        <v>18</v>
      </c>
      <c r="D48" s="168" t="s">
        <v>18</v>
      </c>
      <c r="E48" s="169" t="s">
        <v>18</v>
      </c>
      <c r="F48" s="169" t="s">
        <v>18</v>
      </c>
      <c r="G48" s="169" t="s">
        <v>18</v>
      </c>
      <c r="H48" s="169" t="s">
        <v>65</v>
      </c>
      <c r="I48" s="169" t="s">
        <v>18</v>
      </c>
      <c r="J48" s="170">
        <v>7400268</v>
      </c>
      <c r="K48" s="170">
        <v>-53629</v>
      </c>
      <c r="L48" s="170">
        <v>7346639</v>
      </c>
      <c r="M48" s="171"/>
      <c r="N48" s="171"/>
      <c r="O48" s="171"/>
      <c r="P48" s="171"/>
      <c r="Q48" s="171"/>
      <c r="R48" s="171"/>
      <c r="S48" s="171"/>
    </row>
    <row r="49" spans="1:19" ht="15">
      <c r="A49" s="172" t="s">
        <v>70</v>
      </c>
      <c r="B49" s="167" t="s">
        <v>71</v>
      </c>
      <c r="C49" s="168" t="s">
        <v>18</v>
      </c>
      <c r="D49" s="168" t="s">
        <v>18</v>
      </c>
      <c r="E49" s="169" t="s">
        <v>18</v>
      </c>
      <c r="F49" s="169" t="s">
        <v>18</v>
      </c>
      <c r="G49" s="169" t="s">
        <v>18</v>
      </c>
      <c r="H49" s="169" t="s">
        <v>18</v>
      </c>
      <c r="I49" s="169" t="s">
        <v>71</v>
      </c>
      <c r="J49" s="173">
        <v>7400268</v>
      </c>
      <c r="K49" s="173">
        <v>-53629</v>
      </c>
      <c r="L49" s="173">
        <v>7346639</v>
      </c>
      <c r="M49" s="171"/>
      <c r="N49" s="171"/>
      <c r="O49" s="171"/>
      <c r="P49" s="171"/>
      <c r="Q49" s="171"/>
      <c r="R49" s="171"/>
      <c r="S49" s="171"/>
    </row>
    <row r="50" spans="1:19" ht="15">
      <c r="A50" s="161" t="s">
        <v>53</v>
      </c>
      <c r="B50" s="162" t="s">
        <v>54</v>
      </c>
      <c r="C50" s="163" t="s">
        <v>18</v>
      </c>
      <c r="D50" s="163" t="s">
        <v>18</v>
      </c>
      <c r="E50" s="164" t="s">
        <v>18</v>
      </c>
      <c r="F50" s="164" t="s">
        <v>18</v>
      </c>
      <c r="G50" s="164" t="s">
        <v>54</v>
      </c>
      <c r="H50" s="164" t="s">
        <v>18</v>
      </c>
      <c r="I50" s="164" t="s">
        <v>18</v>
      </c>
      <c r="J50" s="165">
        <v>4692715</v>
      </c>
      <c r="K50" s="165">
        <v>233400</v>
      </c>
      <c r="L50" s="165">
        <v>4926115</v>
      </c>
      <c r="M50" s="116"/>
      <c r="N50" s="116"/>
      <c r="O50" s="115"/>
      <c r="P50" s="116"/>
      <c r="Q50" s="116"/>
      <c r="R50" s="116"/>
      <c r="S50" s="116"/>
    </row>
    <row r="51" spans="1:19" ht="15">
      <c r="A51" s="166" t="s">
        <v>64</v>
      </c>
      <c r="B51" s="167" t="s">
        <v>65</v>
      </c>
      <c r="C51" s="168" t="s">
        <v>18</v>
      </c>
      <c r="D51" s="168" t="s">
        <v>18</v>
      </c>
      <c r="E51" s="169" t="s">
        <v>18</v>
      </c>
      <c r="F51" s="169" t="s">
        <v>18</v>
      </c>
      <c r="G51" s="169" t="s">
        <v>18</v>
      </c>
      <c r="H51" s="169" t="s">
        <v>65</v>
      </c>
      <c r="I51" s="169" t="s">
        <v>18</v>
      </c>
      <c r="J51" s="170">
        <v>4410065</v>
      </c>
      <c r="K51" s="170">
        <v>238400</v>
      </c>
      <c r="L51" s="170">
        <v>4648465</v>
      </c>
      <c r="M51" s="171"/>
      <c r="N51" s="171"/>
      <c r="O51" s="171"/>
      <c r="P51" s="171"/>
      <c r="Q51" s="171"/>
      <c r="R51" s="171"/>
      <c r="S51" s="171"/>
    </row>
    <row r="52" spans="1:19" ht="15">
      <c r="A52" s="172" t="s">
        <v>53</v>
      </c>
      <c r="B52" s="167" t="s">
        <v>67</v>
      </c>
      <c r="C52" s="168" t="s">
        <v>18</v>
      </c>
      <c r="D52" s="168" t="s">
        <v>18</v>
      </c>
      <c r="E52" s="169" t="s">
        <v>18</v>
      </c>
      <c r="F52" s="169" t="s">
        <v>18</v>
      </c>
      <c r="G52" s="169" t="s">
        <v>18</v>
      </c>
      <c r="H52" s="169" t="s">
        <v>18</v>
      </c>
      <c r="I52" s="169" t="s">
        <v>67</v>
      </c>
      <c r="J52" s="173">
        <v>2620000</v>
      </c>
      <c r="K52" s="173">
        <v>186400</v>
      </c>
      <c r="L52" s="173">
        <v>2806400</v>
      </c>
      <c r="M52" s="171"/>
      <c r="N52" s="171"/>
      <c r="O52" s="171"/>
      <c r="P52" s="171"/>
      <c r="Q52" s="171"/>
      <c r="R52" s="171"/>
      <c r="S52" s="171"/>
    </row>
    <row r="53" spans="1:19" ht="15">
      <c r="A53" s="172" t="s">
        <v>70</v>
      </c>
      <c r="B53" s="167" t="s">
        <v>71</v>
      </c>
      <c r="C53" s="168" t="s">
        <v>18</v>
      </c>
      <c r="D53" s="168" t="s">
        <v>18</v>
      </c>
      <c r="E53" s="169" t="s">
        <v>18</v>
      </c>
      <c r="F53" s="169" t="s">
        <v>18</v>
      </c>
      <c r="G53" s="169" t="s">
        <v>18</v>
      </c>
      <c r="H53" s="169" t="s">
        <v>18</v>
      </c>
      <c r="I53" s="169" t="s">
        <v>71</v>
      </c>
      <c r="J53" s="173">
        <v>1340265</v>
      </c>
      <c r="K53" s="173">
        <v>-28000</v>
      </c>
      <c r="L53" s="173">
        <v>1312265</v>
      </c>
      <c r="M53" s="171"/>
      <c r="N53" s="171"/>
      <c r="O53" s="171"/>
      <c r="P53" s="171"/>
      <c r="Q53" s="171"/>
      <c r="R53" s="171"/>
      <c r="S53" s="171"/>
    </row>
    <row r="54" spans="1:19" ht="15">
      <c r="A54" s="172" t="s">
        <v>78</v>
      </c>
      <c r="B54" s="167" t="s">
        <v>79</v>
      </c>
      <c r="C54" s="168" t="s">
        <v>18</v>
      </c>
      <c r="D54" s="168" t="s">
        <v>18</v>
      </c>
      <c r="E54" s="169" t="s">
        <v>18</v>
      </c>
      <c r="F54" s="169" t="s">
        <v>18</v>
      </c>
      <c r="G54" s="169" t="s">
        <v>18</v>
      </c>
      <c r="H54" s="169" t="s">
        <v>18</v>
      </c>
      <c r="I54" s="169" t="s">
        <v>79</v>
      </c>
      <c r="J54" s="173">
        <v>99800</v>
      </c>
      <c r="K54" s="173">
        <v>-30000</v>
      </c>
      <c r="L54" s="173">
        <v>69800</v>
      </c>
      <c r="M54" s="171"/>
      <c r="N54" s="171"/>
      <c r="O54" s="171"/>
      <c r="P54" s="171"/>
      <c r="Q54" s="171"/>
      <c r="R54" s="171"/>
      <c r="S54" s="171"/>
    </row>
    <row r="55" spans="1:19" ht="15">
      <c r="A55" s="172" t="s">
        <v>82</v>
      </c>
      <c r="B55" s="167" t="s">
        <v>83</v>
      </c>
      <c r="C55" s="168" t="s">
        <v>18</v>
      </c>
      <c r="D55" s="168" t="s">
        <v>18</v>
      </c>
      <c r="E55" s="169" t="s">
        <v>18</v>
      </c>
      <c r="F55" s="169" t="s">
        <v>18</v>
      </c>
      <c r="G55" s="169" t="s">
        <v>18</v>
      </c>
      <c r="H55" s="169" t="s">
        <v>18</v>
      </c>
      <c r="I55" s="169" t="s">
        <v>142</v>
      </c>
      <c r="J55" s="173">
        <v>200000</v>
      </c>
      <c r="K55" s="173">
        <v>150000</v>
      </c>
      <c r="L55" s="173">
        <v>350000</v>
      </c>
      <c r="M55" s="171"/>
      <c r="N55" s="171"/>
      <c r="O55" s="171"/>
      <c r="P55" s="171"/>
      <c r="Q55" s="171"/>
      <c r="R55" s="171"/>
      <c r="S55" s="171"/>
    </row>
    <row r="56" spans="1:19" ht="15">
      <c r="A56" s="172" t="s">
        <v>84</v>
      </c>
      <c r="B56" s="167" t="s">
        <v>85</v>
      </c>
      <c r="C56" s="168" t="s">
        <v>18</v>
      </c>
      <c r="D56" s="168" t="s">
        <v>18</v>
      </c>
      <c r="E56" s="169" t="s">
        <v>18</v>
      </c>
      <c r="F56" s="169" t="s">
        <v>18</v>
      </c>
      <c r="G56" s="169" t="s">
        <v>18</v>
      </c>
      <c r="H56" s="169" t="s">
        <v>18</v>
      </c>
      <c r="I56" s="169" t="s">
        <v>85</v>
      </c>
      <c r="J56" s="173">
        <v>150000</v>
      </c>
      <c r="K56" s="173">
        <v>-40000</v>
      </c>
      <c r="L56" s="173">
        <v>110000</v>
      </c>
      <c r="M56" s="171"/>
      <c r="N56" s="171"/>
      <c r="O56" s="171"/>
      <c r="P56" s="171"/>
      <c r="Q56" s="171"/>
      <c r="R56" s="171"/>
      <c r="S56" s="171"/>
    </row>
    <row r="57" spans="1:19" ht="15">
      <c r="A57" s="166" t="s">
        <v>86</v>
      </c>
      <c r="B57" s="167" t="s">
        <v>87</v>
      </c>
      <c r="C57" s="168" t="s">
        <v>18</v>
      </c>
      <c r="D57" s="168" t="s">
        <v>18</v>
      </c>
      <c r="E57" s="169" t="s">
        <v>18</v>
      </c>
      <c r="F57" s="169" t="s">
        <v>18</v>
      </c>
      <c r="G57" s="169" t="s">
        <v>18</v>
      </c>
      <c r="H57" s="169" t="s">
        <v>87</v>
      </c>
      <c r="I57" s="169" t="s">
        <v>18</v>
      </c>
      <c r="J57" s="170">
        <v>42650</v>
      </c>
      <c r="K57" s="170">
        <v>-5000</v>
      </c>
      <c r="L57" s="170">
        <v>37650</v>
      </c>
      <c r="M57" s="171"/>
      <c r="N57" s="171"/>
      <c r="O57" s="171"/>
      <c r="P57" s="171"/>
      <c r="Q57" s="171"/>
      <c r="R57" s="171"/>
      <c r="S57" s="171"/>
    </row>
    <row r="58" spans="1:19" ht="15">
      <c r="A58" s="172" t="s">
        <v>90</v>
      </c>
      <c r="B58" s="167" t="s">
        <v>91</v>
      </c>
      <c r="C58" s="168" t="s">
        <v>18</v>
      </c>
      <c r="D58" s="168" t="s">
        <v>18</v>
      </c>
      <c r="E58" s="169" t="s">
        <v>18</v>
      </c>
      <c r="F58" s="169" t="s">
        <v>18</v>
      </c>
      <c r="G58" s="169" t="s">
        <v>18</v>
      </c>
      <c r="H58" s="169" t="s">
        <v>18</v>
      </c>
      <c r="I58" s="169" t="s">
        <v>91</v>
      </c>
      <c r="J58" s="173">
        <v>42650</v>
      </c>
      <c r="K58" s="173">
        <v>-5000</v>
      </c>
      <c r="L58" s="173">
        <v>37650</v>
      </c>
      <c r="M58" s="171"/>
      <c r="N58" s="171"/>
      <c r="O58" s="171"/>
      <c r="P58" s="171"/>
      <c r="Q58" s="171"/>
      <c r="R58" s="171"/>
      <c r="S58" s="171"/>
    </row>
    <row r="59" spans="1:19" ht="15">
      <c r="A59" s="166" t="s">
        <v>98</v>
      </c>
      <c r="B59" s="167" t="s">
        <v>99</v>
      </c>
      <c r="C59" s="168" t="s">
        <v>18</v>
      </c>
      <c r="D59" s="168" t="s">
        <v>18</v>
      </c>
      <c r="E59" s="169" t="s">
        <v>18</v>
      </c>
      <c r="F59" s="169" t="s">
        <v>18</v>
      </c>
      <c r="G59" s="169" t="s">
        <v>18</v>
      </c>
      <c r="H59" s="169" t="s">
        <v>99</v>
      </c>
      <c r="I59" s="169" t="s">
        <v>18</v>
      </c>
      <c r="J59" s="170">
        <v>240000</v>
      </c>
      <c r="K59" s="175" t="s">
        <v>18</v>
      </c>
      <c r="L59" s="170">
        <v>240000</v>
      </c>
      <c r="M59" s="171"/>
      <c r="N59" s="171"/>
      <c r="O59" s="171"/>
      <c r="P59" s="171"/>
      <c r="Q59" s="171"/>
      <c r="R59" s="171"/>
      <c r="S59" s="171"/>
    </row>
    <row r="60" spans="1:19" ht="15">
      <c r="A60" s="172" t="s">
        <v>100</v>
      </c>
      <c r="B60" s="167" t="s">
        <v>101</v>
      </c>
      <c r="C60" s="168" t="s">
        <v>18</v>
      </c>
      <c r="D60" s="168" t="s">
        <v>18</v>
      </c>
      <c r="E60" s="169" t="s">
        <v>18</v>
      </c>
      <c r="F60" s="169" t="s">
        <v>18</v>
      </c>
      <c r="G60" s="169" t="s">
        <v>18</v>
      </c>
      <c r="H60" s="169" t="s">
        <v>18</v>
      </c>
      <c r="I60" s="169" t="s">
        <v>101</v>
      </c>
      <c r="J60" s="173">
        <v>240000</v>
      </c>
      <c r="K60" s="176" t="s">
        <v>18</v>
      </c>
      <c r="L60" s="173">
        <v>240000</v>
      </c>
      <c r="M60" s="171"/>
      <c r="N60" s="171"/>
      <c r="O60" s="171"/>
      <c r="P60" s="171"/>
      <c r="Q60" s="171"/>
      <c r="R60" s="171"/>
      <c r="S60" s="171"/>
    </row>
    <row r="61" spans="1:19" ht="15">
      <c r="A61" s="161" t="s">
        <v>50</v>
      </c>
      <c r="B61" s="162" t="s">
        <v>51</v>
      </c>
      <c r="C61" s="163" t="s">
        <v>18</v>
      </c>
      <c r="D61" s="163" t="s">
        <v>18</v>
      </c>
      <c r="E61" s="164" t="s">
        <v>18</v>
      </c>
      <c r="F61" s="164" t="s">
        <v>18</v>
      </c>
      <c r="G61" s="164" t="s">
        <v>51</v>
      </c>
      <c r="H61" s="164" t="s">
        <v>18</v>
      </c>
      <c r="I61" s="164" t="s">
        <v>18</v>
      </c>
      <c r="J61" s="165">
        <v>547442270</v>
      </c>
      <c r="K61" s="165">
        <v>31410190</v>
      </c>
      <c r="L61" s="165">
        <v>578852460</v>
      </c>
      <c r="M61" s="116"/>
      <c r="N61" s="116"/>
      <c r="O61" s="116"/>
      <c r="P61" s="116"/>
      <c r="Q61" s="116"/>
      <c r="R61" s="116"/>
      <c r="S61" s="116"/>
    </row>
    <row r="62" spans="1:19" ht="15">
      <c r="A62" s="166" t="s">
        <v>64</v>
      </c>
      <c r="B62" s="167" t="s">
        <v>65</v>
      </c>
      <c r="C62" s="168" t="s">
        <v>18</v>
      </c>
      <c r="D62" s="168" t="s">
        <v>18</v>
      </c>
      <c r="E62" s="169" t="s">
        <v>18</v>
      </c>
      <c r="F62" s="169" t="s">
        <v>18</v>
      </c>
      <c r="G62" s="169" t="s">
        <v>18</v>
      </c>
      <c r="H62" s="169" t="s">
        <v>65</v>
      </c>
      <c r="I62" s="169" t="s">
        <v>18</v>
      </c>
      <c r="J62" s="170">
        <v>547442270</v>
      </c>
      <c r="K62" s="170">
        <v>31410190</v>
      </c>
      <c r="L62" s="170">
        <v>578852460</v>
      </c>
      <c r="M62" s="171"/>
      <c r="N62" s="171"/>
      <c r="O62" s="171"/>
      <c r="P62" s="171"/>
      <c r="Q62" s="171"/>
      <c r="R62" s="171"/>
      <c r="S62" s="171"/>
    </row>
    <row r="63" spans="1:19" ht="15">
      <c r="A63" s="172" t="s">
        <v>53</v>
      </c>
      <c r="B63" s="167" t="s">
        <v>67</v>
      </c>
      <c r="C63" s="168" t="s">
        <v>18</v>
      </c>
      <c r="D63" s="168" t="s">
        <v>18</v>
      </c>
      <c r="E63" s="169" t="s">
        <v>18</v>
      </c>
      <c r="F63" s="169" t="s">
        <v>18</v>
      </c>
      <c r="G63" s="169" t="s">
        <v>18</v>
      </c>
      <c r="H63" s="169" t="s">
        <v>18</v>
      </c>
      <c r="I63" s="169" t="s">
        <v>67</v>
      </c>
      <c r="J63" s="173">
        <v>244261810</v>
      </c>
      <c r="K63" s="173">
        <v>1591190</v>
      </c>
      <c r="L63" s="173">
        <v>245853000</v>
      </c>
      <c r="M63" s="171"/>
      <c r="N63" s="171"/>
      <c r="O63" s="171"/>
      <c r="P63" s="171"/>
      <c r="Q63" s="171"/>
      <c r="R63" s="171"/>
      <c r="S63" s="171"/>
    </row>
    <row r="64" spans="1:19" ht="15">
      <c r="A64" s="172" t="s">
        <v>70</v>
      </c>
      <c r="B64" s="167" t="s">
        <v>71</v>
      </c>
      <c r="C64" s="168" t="s">
        <v>18</v>
      </c>
      <c r="D64" s="168" t="s">
        <v>18</v>
      </c>
      <c r="E64" s="169" t="s">
        <v>18</v>
      </c>
      <c r="F64" s="169" t="s">
        <v>18</v>
      </c>
      <c r="G64" s="169" t="s">
        <v>18</v>
      </c>
      <c r="H64" s="169" t="s">
        <v>18</v>
      </c>
      <c r="I64" s="169" t="s">
        <v>71</v>
      </c>
      <c r="J64" s="173">
        <v>302619460</v>
      </c>
      <c r="K64" s="173">
        <v>21419000</v>
      </c>
      <c r="L64" s="173">
        <v>324038460</v>
      </c>
      <c r="M64" s="171"/>
      <c r="N64" s="171"/>
      <c r="O64" s="171"/>
      <c r="P64" s="171"/>
      <c r="Q64" s="171"/>
      <c r="R64" s="171"/>
      <c r="S64" s="171"/>
    </row>
    <row r="65" spans="1:19" ht="15">
      <c r="A65" s="172" t="s">
        <v>78</v>
      </c>
      <c r="B65" s="167" t="s">
        <v>79</v>
      </c>
      <c r="C65" s="168" t="s">
        <v>18</v>
      </c>
      <c r="D65" s="168" t="s">
        <v>18</v>
      </c>
      <c r="E65" s="169" t="s">
        <v>18</v>
      </c>
      <c r="F65" s="169" t="s">
        <v>18</v>
      </c>
      <c r="G65" s="169" t="s">
        <v>18</v>
      </c>
      <c r="H65" s="169" t="s">
        <v>18</v>
      </c>
      <c r="I65" s="169" t="s">
        <v>79</v>
      </c>
      <c r="J65" s="173">
        <v>501000</v>
      </c>
      <c r="K65" s="173">
        <v>8400000</v>
      </c>
      <c r="L65" s="173">
        <v>8901000</v>
      </c>
      <c r="M65" s="171"/>
      <c r="N65" s="171"/>
      <c r="O65" s="171"/>
      <c r="P65" s="171"/>
      <c r="Q65" s="171"/>
      <c r="R65" s="171"/>
      <c r="S65" s="171"/>
    </row>
    <row r="66" spans="1:19" ht="15">
      <c r="A66" s="172" t="s">
        <v>82</v>
      </c>
      <c r="B66" s="167" t="s">
        <v>83</v>
      </c>
      <c r="C66" s="168" t="s">
        <v>18</v>
      </c>
      <c r="D66" s="168" t="s">
        <v>18</v>
      </c>
      <c r="E66" s="169" t="s">
        <v>18</v>
      </c>
      <c r="F66" s="169" t="s">
        <v>18</v>
      </c>
      <c r="G66" s="169" t="s">
        <v>18</v>
      </c>
      <c r="H66" s="169" t="s">
        <v>18</v>
      </c>
      <c r="I66" s="169" t="s">
        <v>142</v>
      </c>
      <c r="J66" s="173">
        <v>55000</v>
      </c>
      <c r="K66" s="176" t="s">
        <v>18</v>
      </c>
      <c r="L66" s="173">
        <v>55000</v>
      </c>
      <c r="M66" s="171"/>
      <c r="N66" s="171"/>
      <c r="O66" s="171"/>
      <c r="P66" s="171"/>
      <c r="Q66" s="171"/>
      <c r="R66" s="171"/>
      <c r="S66" s="171"/>
    </row>
    <row r="67" spans="1:19" ht="15">
      <c r="A67" s="172" t="s">
        <v>84</v>
      </c>
      <c r="B67" s="167" t="s">
        <v>85</v>
      </c>
      <c r="C67" s="168" t="s">
        <v>18</v>
      </c>
      <c r="D67" s="168" t="s">
        <v>18</v>
      </c>
      <c r="E67" s="169" t="s">
        <v>18</v>
      </c>
      <c r="F67" s="169" t="s">
        <v>18</v>
      </c>
      <c r="G67" s="169" t="s">
        <v>18</v>
      </c>
      <c r="H67" s="169" t="s">
        <v>18</v>
      </c>
      <c r="I67" s="169" t="s">
        <v>85</v>
      </c>
      <c r="J67" s="173">
        <v>5000</v>
      </c>
      <c r="K67" s="176" t="s">
        <v>18</v>
      </c>
      <c r="L67" s="173">
        <v>5000</v>
      </c>
      <c r="M67" s="171"/>
      <c r="N67" s="171"/>
      <c r="O67" s="171"/>
      <c r="P67" s="171"/>
      <c r="Q67" s="171"/>
      <c r="R67" s="171"/>
      <c r="S67" s="171"/>
    </row>
    <row r="68" spans="1:19" ht="15">
      <c r="A68" s="161" t="s">
        <v>68</v>
      </c>
      <c r="B68" s="162" t="s">
        <v>69</v>
      </c>
      <c r="C68" s="163" t="s">
        <v>18</v>
      </c>
      <c r="D68" s="163" t="s">
        <v>18</v>
      </c>
      <c r="E68" s="164" t="s">
        <v>18</v>
      </c>
      <c r="F68" s="164" t="s">
        <v>18</v>
      </c>
      <c r="G68" s="164" t="s">
        <v>69</v>
      </c>
      <c r="H68" s="164" t="s">
        <v>18</v>
      </c>
      <c r="I68" s="164" t="s">
        <v>18</v>
      </c>
      <c r="J68" s="165">
        <v>21600</v>
      </c>
      <c r="K68" s="174" t="s">
        <v>18</v>
      </c>
      <c r="L68" s="165">
        <v>21600</v>
      </c>
      <c r="M68" s="116"/>
      <c r="N68" s="116"/>
      <c r="O68" s="116"/>
      <c r="P68" s="116"/>
      <c r="Q68" s="116"/>
      <c r="R68" s="116"/>
      <c r="S68" s="116"/>
    </row>
    <row r="69" spans="1:19" ht="15">
      <c r="A69" s="166" t="s">
        <v>64</v>
      </c>
      <c r="B69" s="167" t="s">
        <v>65</v>
      </c>
      <c r="C69" s="168" t="s">
        <v>18</v>
      </c>
      <c r="D69" s="168" t="s">
        <v>18</v>
      </c>
      <c r="E69" s="169" t="s">
        <v>18</v>
      </c>
      <c r="F69" s="169" t="s">
        <v>18</v>
      </c>
      <c r="G69" s="169" t="s">
        <v>18</v>
      </c>
      <c r="H69" s="169" t="s">
        <v>65</v>
      </c>
      <c r="I69" s="169" t="s">
        <v>18</v>
      </c>
      <c r="J69" s="170">
        <v>21600</v>
      </c>
      <c r="K69" s="175" t="s">
        <v>18</v>
      </c>
      <c r="L69" s="170">
        <v>21600</v>
      </c>
      <c r="M69" s="171"/>
      <c r="N69" s="171"/>
      <c r="O69" s="171"/>
      <c r="P69" s="171"/>
      <c r="Q69" s="171"/>
      <c r="R69" s="171"/>
      <c r="S69" s="171"/>
    </row>
    <row r="70" spans="1:19" ht="15">
      <c r="A70" s="172" t="s">
        <v>53</v>
      </c>
      <c r="B70" s="167" t="s">
        <v>67</v>
      </c>
      <c r="C70" s="168" t="s">
        <v>18</v>
      </c>
      <c r="D70" s="168" t="s">
        <v>18</v>
      </c>
      <c r="E70" s="169" t="s">
        <v>18</v>
      </c>
      <c r="F70" s="169" t="s">
        <v>18</v>
      </c>
      <c r="G70" s="169" t="s">
        <v>18</v>
      </c>
      <c r="H70" s="169" t="s">
        <v>18</v>
      </c>
      <c r="I70" s="169" t="s">
        <v>67</v>
      </c>
      <c r="J70" s="173">
        <v>14000</v>
      </c>
      <c r="K70" s="176" t="s">
        <v>18</v>
      </c>
      <c r="L70" s="173">
        <v>14000</v>
      </c>
      <c r="M70" s="171"/>
      <c r="N70" s="171"/>
      <c r="O70" s="171"/>
      <c r="P70" s="171"/>
      <c r="Q70" s="171"/>
      <c r="R70" s="171"/>
      <c r="S70" s="171"/>
    </row>
    <row r="71" spans="1:19" ht="15">
      <c r="A71" s="172" t="s">
        <v>70</v>
      </c>
      <c r="B71" s="167" t="s">
        <v>71</v>
      </c>
      <c r="C71" s="168" t="s">
        <v>18</v>
      </c>
      <c r="D71" s="168" t="s">
        <v>18</v>
      </c>
      <c r="E71" s="169" t="s">
        <v>18</v>
      </c>
      <c r="F71" s="169" t="s">
        <v>18</v>
      </c>
      <c r="G71" s="169" t="s">
        <v>18</v>
      </c>
      <c r="H71" s="169" t="s">
        <v>18</v>
      </c>
      <c r="I71" s="169" t="s">
        <v>71</v>
      </c>
      <c r="J71" s="173">
        <v>7600</v>
      </c>
      <c r="K71" s="176" t="s">
        <v>18</v>
      </c>
      <c r="L71" s="173">
        <v>7600</v>
      </c>
      <c r="M71" s="171"/>
      <c r="N71" s="171"/>
      <c r="O71" s="171"/>
      <c r="P71" s="171"/>
      <c r="Q71" s="171"/>
      <c r="R71" s="171"/>
      <c r="S71" s="171"/>
    </row>
    <row r="72" spans="1:19" ht="15">
      <c r="A72" s="161" t="s">
        <v>47</v>
      </c>
      <c r="B72" s="162" t="s">
        <v>48</v>
      </c>
      <c r="C72" s="163" t="s">
        <v>18</v>
      </c>
      <c r="D72" s="163" t="s">
        <v>18</v>
      </c>
      <c r="E72" s="164" t="s">
        <v>18</v>
      </c>
      <c r="F72" s="164" t="s">
        <v>18</v>
      </c>
      <c r="G72" s="164" t="s">
        <v>48</v>
      </c>
      <c r="H72" s="164" t="s">
        <v>18</v>
      </c>
      <c r="I72" s="164" t="s">
        <v>18</v>
      </c>
      <c r="J72" s="165">
        <v>793000</v>
      </c>
      <c r="K72" s="165">
        <v>-110000</v>
      </c>
      <c r="L72" s="165">
        <v>683000</v>
      </c>
      <c r="M72" s="116"/>
      <c r="N72" s="116"/>
      <c r="O72" s="116"/>
      <c r="P72" s="116"/>
      <c r="Q72" s="116"/>
      <c r="R72" s="116"/>
      <c r="S72" s="116"/>
    </row>
    <row r="73" spans="1:19" ht="15">
      <c r="A73" s="166" t="s">
        <v>64</v>
      </c>
      <c r="B73" s="167" t="s">
        <v>65</v>
      </c>
      <c r="C73" s="168" t="s">
        <v>18</v>
      </c>
      <c r="D73" s="168" t="s">
        <v>18</v>
      </c>
      <c r="E73" s="169" t="s">
        <v>18</v>
      </c>
      <c r="F73" s="169" t="s">
        <v>18</v>
      </c>
      <c r="G73" s="169" t="s">
        <v>18</v>
      </c>
      <c r="H73" s="169" t="s">
        <v>65</v>
      </c>
      <c r="I73" s="169" t="s">
        <v>18</v>
      </c>
      <c r="J73" s="170">
        <v>793000</v>
      </c>
      <c r="K73" s="170">
        <v>-110000</v>
      </c>
      <c r="L73" s="170">
        <v>683000</v>
      </c>
      <c r="M73" s="171"/>
      <c r="N73" s="171"/>
      <c r="O73" s="171"/>
      <c r="P73" s="171"/>
      <c r="Q73" s="171"/>
      <c r="R73" s="171"/>
      <c r="S73" s="171"/>
    </row>
    <row r="74" spans="1:19" ht="15">
      <c r="A74" s="172" t="s">
        <v>53</v>
      </c>
      <c r="B74" s="167" t="s">
        <v>67</v>
      </c>
      <c r="C74" s="168" t="s">
        <v>18</v>
      </c>
      <c r="D74" s="168" t="s">
        <v>18</v>
      </c>
      <c r="E74" s="169" t="s">
        <v>18</v>
      </c>
      <c r="F74" s="169" t="s">
        <v>18</v>
      </c>
      <c r="G74" s="169" t="s">
        <v>18</v>
      </c>
      <c r="H74" s="169" t="s">
        <v>18</v>
      </c>
      <c r="I74" s="169" t="s">
        <v>67</v>
      </c>
      <c r="J74" s="173">
        <v>760000</v>
      </c>
      <c r="K74" s="173">
        <v>-110000</v>
      </c>
      <c r="L74" s="173">
        <v>650000</v>
      </c>
      <c r="M74" s="171"/>
      <c r="N74" s="171"/>
      <c r="O74" s="171"/>
      <c r="P74" s="171"/>
      <c r="Q74" s="171"/>
      <c r="R74" s="171"/>
      <c r="S74" s="171"/>
    </row>
    <row r="75" spans="1:19" ht="15">
      <c r="A75" s="172" t="s">
        <v>70</v>
      </c>
      <c r="B75" s="167" t="s">
        <v>71</v>
      </c>
      <c r="C75" s="168" t="s">
        <v>18</v>
      </c>
      <c r="D75" s="168" t="s">
        <v>18</v>
      </c>
      <c r="E75" s="169" t="s">
        <v>18</v>
      </c>
      <c r="F75" s="169" t="s">
        <v>18</v>
      </c>
      <c r="G75" s="169" t="s">
        <v>18</v>
      </c>
      <c r="H75" s="169" t="s">
        <v>18</v>
      </c>
      <c r="I75" s="169" t="s">
        <v>71</v>
      </c>
      <c r="J75" s="173">
        <v>33000</v>
      </c>
      <c r="K75" s="176" t="s">
        <v>18</v>
      </c>
      <c r="L75" s="173">
        <v>33000</v>
      </c>
      <c r="M75" s="171"/>
      <c r="N75" s="171"/>
      <c r="O75" s="171"/>
      <c r="P75" s="171"/>
      <c r="Q75" s="171"/>
      <c r="R75" s="171"/>
      <c r="S75" s="171"/>
    </row>
    <row r="76" spans="1:19" ht="15">
      <c r="A76" s="161" t="s">
        <v>72</v>
      </c>
      <c r="B76" s="162" t="s">
        <v>73</v>
      </c>
      <c r="C76" s="163" t="s">
        <v>18</v>
      </c>
      <c r="D76" s="163" t="s">
        <v>18</v>
      </c>
      <c r="E76" s="164" t="s">
        <v>18</v>
      </c>
      <c r="F76" s="164" t="s">
        <v>18</v>
      </c>
      <c r="G76" s="164" t="s">
        <v>73</v>
      </c>
      <c r="H76" s="164" t="s">
        <v>18</v>
      </c>
      <c r="I76" s="164" t="s">
        <v>18</v>
      </c>
      <c r="J76" s="165">
        <v>145000</v>
      </c>
      <c r="K76" s="174" t="s">
        <v>18</v>
      </c>
      <c r="L76" s="165">
        <v>145000</v>
      </c>
      <c r="M76" s="116"/>
      <c r="N76" s="116"/>
      <c r="O76" s="116"/>
      <c r="P76" s="116"/>
      <c r="Q76" s="116"/>
      <c r="R76" s="116"/>
      <c r="S76" s="116"/>
    </row>
    <row r="77" spans="1:19" ht="15">
      <c r="A77" s="166" t="s">
        <v>64</v>
      </c>
      <c r="B77" s="167" t="s">
        <v>65</v>
      </c>
      <c r="C77" s="168" t="s">
        <v>18</v>
      </c>
      <c r="D77" s="168" t="s">
        <v>18</v>
      </c>
      <c r="E77" s="169" t="s">
        <v>18</v>
      </c>
      <c r="F77" s="169" t="s">
        <v>18</v>
      </c>
      <c r="G77" s="169" t="s">
        <v>18</v>
      </c>
      <c r="H77" s="169" t="s">
        <v>65</v>
      </c>
      <c r="I77" s="169" t="s">
        <v>18</v>
      </c>
      <c r="J77" s="170">
        <v>145000</v>
      </c>
      <c r="K77" s="175" t="s">
        <v>18</v>
      </c>
      <c r="L77" s="170">
        <v>145000</v>
      </c>
      <c r="M77" s="171"/>
      <c r="N77" s="171"/>
      <c r="O77" s="171"/>
      <c r="P77" s="171"/>
      <c r="Q77" s="171"/>
      <c r="R77" s="171"/>
      <c r="S77" s="171"/>
    </row>
    <row r="78" spans="1:19" ht="15">
      <c r="A78" s="172" t="s">
        <v>70</v>
      </c>
      <c r="B78" s="167" t="s">
        <v>71</v>
      </c>
      <c r="C78" s="168" t="s">
        <v>18</v>
      </c>
      <c r="D78" s="168" t="s">
        <v>18</v>
      </c>
      <c r="E78" s="169" t="s">
        <v>18</v>
      </c>
      <c r="F78" s="169" t="s">
        <v>18</v>
      </c>
      <c r="G78" s="169" t="s">
        <v>18</v>
      </c>
      <c r="H78" s="169" t="s">
        <v>18</v>
      </c>
      <c r="I78" s="169" t="s">
        <v>71</v>
      </c>
      <c r="J78" s="173">
        <v>120000</v>
      </c>
      <c r="K78" s="176" t="s">
        <v>18</v>
      </c>
      <c r="L78" s="173">
        <v>120000</v>
      </c>
      <c r="M78" s="171"/>
      <c r="N78" s="171"/>
      <c r="O78" s="171"/>
      <c r="P78" s="171"/>
      <c r="Q78" s="171"/>
      <c r="R78" s="171"/>
      <c r="S78" s="171"/>
    </row>
    <row r="79" spans="1:19" ht="15">
      <c r="A79" s="172" t="s">
        <v>82</v>
      </c>
      <c r="B79" s="167" t="s">
        <v>83</v>
      </c>
      <c r="C79" s="168" t="s">
        <v>18</v>
      </c>
      <c r="D79" s="168" t="s">
        <v>18</v>
      </c>
      <c r="E79" s="169" t="s">
        <v>18</v>
      </c>
      <c r="F79" s="169" t="s">
        <v>18</v>
      </c>
      <c r="G79" s="169" t="s">
        <v>18</v>
      </c>
      <c r="H79" s="169" t="s">
        <v>18</v>
      </c>
      <c r="I79" s="169" t="s">
        <v>142</v>
      </c>
      <c r="J79" s="173">
        <v>25000</v>
      </c>
      <c r="K79" s="176" t="s">
        <v>18</v>
      </c>
      <c r="L79" s="173">
        <v>25000</v>
      </c>
      <c r="M79" s="171"/>
      <c r="N79" s="171"/>
      <c r="O79" s="171"/>
      <c r="P79" s="171"/>
      <c r="Q79" s="171"/>
      <c r="R79" s="171"/>
      <c r="S79" s="171"/>
    </row>
    <row r="80" spans="1:19" ht="15">
      <c r="A80" s="161" t="s">
        <v>74</v>
      </c>
      <c r="B80" s="162" t="s">
        <v>75</v>
      </c>
      <c r="C80" s="163" t="s">
        <v>18</v>
      </c>
      <c r="D80" s="163" t="s">
        <v>18</v>
      </c>
      <c r="E80" s="164" t="s">
        <v>18</v>
      </c>
      <c r="F80" s="164" t="s">
        <v>18</v>
      </c>
      <c r="G80" s="164" t="s">
        <v>133</v>
      </c>
      <c r="H80" s="164" t="s">
        <v>18</v>
      </c>
      <c r="I80" s="164" t="s">
        <v>18</v>
      </c>
      <c r="J80" s="165">
        <v>2000</v>
      </c>
      <c r="K80" s="174" t="s">
        <v>18</v>
      </c>
      <c r="L80" s="165">
        <v>2000</v>
      </c>
      <c r="M80" s="116"/>
      <c r="N80" s="116"/>
      <c r="O80" s="116"/>
      <c r="P80" s="116"/>
      <c r="Q80" s="116"/>
      <c r="R80" s="116"/>
      <c r="S80" s="116"/>
    </row>
    <row r="81" spans="1:19" ht="15">
      <c r="A81" s="166" t="s">
        <v>64</v>
      </c>
      <c r="B81" s="167" t="s">
        <v>65</v>
      </c>
      <c r="C81" s="168" t="s">
        <v>18</v>
      </c>
      <c r="D81" s="168" t="s">
        <v>18</v>
      </c>
      <c r="E81" s="169" t="s">
        <v>18</v>
      </c>
      <c r="F81" s="169" t="s">
        <v>18</v>
      </c>
      <c r="G81" s="169" t="s">
        <v>18</v>
      </c>
      <c r="H81" s="169" t="s">
        <v>65</v>
      </c>
      <c r="I81" s="169" t="s">
        <v>18</v>
      </c>
      <c r="J81" s="170">
        <v>2000</v>
      </c>
      <c r="K81" s="175" t="s">
        <v>18</v>
      </c>
      <c r="L81" s="170">
        <v>2000</v>
      </c>
      <c r="M81" s="171"/>
      <c r="N81" s="171"/>
      <c r="O81" s="171"/>
      <c r="P81" s="171"/>
      <c r="Q81" s="171"/>
      <c r="R81" s="171"/>
      <c r="S81" s="171"/>
    </row>
    <row r="82" spans="1:19" ht="15">
      <c r="A82" s="172" t="s">
        <v>70</v>
      </c>
      <c r="B82" s="167" t="s">
        <v>71</v>
      </c>
      <c r="C82" s="168" t="s">
        <v>18</v>
      </c>
      <c r="D82" s="168" t="s">
        <v>18</v>
      </c>
      <c r="E82" s="169" t="s">
        <v>18</v>
      </c>
      <c r="F82" s="169" t="s">
        <v>18</v>
      </c>
      <c r="G82" s="169" t="s">
        <v>18</v>
      </c>
      <c r="H82" s="169" t="s">
        <v>18</v>
      </c>
      <c r="I82" s="169" t="s">
        <v>71</v>
      </c>
      <c r="J82" s="173">
        <v>2000</v>
      </c>
      <c r="K82" s="176" t="s">
        <v>18</v>
      </c>
      <c r="L82" s="173">
        <v>2000</v>
      </c>
      <c r="M82" s="171"/>
      <c r="N82" s="171"/>
      <c r="O82" s="171"/>
      <c r="P82" s="171"/>
      <c r="Q82" s="171"/>
      <c r="R82" s="171"/>
      <c r="S82" s="171"/>
    </row>
    <row r="83" spans="1:19" ht="14.25">
      <c r="A83" s="159" t="s">
        <v>143</v>
      </c>
      <c r="B83" s="160" t="s">
        <v>144</v>
      </c>
      <c r="C83" s="154" t="s">
        <v>18</v>
      </c>
      <c r="D83" s="154" t="s">
        <v>18</v>
      </c>
      <c r="E83" s="155" t="s">
        <v>18</v>
      </c>
      <c r="F83" s="155" t="s">
        <v>144</v>
      </c>
      <c r="G83" s="155" t="s">
        <v>18</v>
      </c>
      <c r="H83" s="155" t="s">
        <v>18</v>
      </c>
      <c r="I83" s="155" t="s">
        <v>18</v>
      </c>
      <c r="J83" s="156">
        <v>700000</v>
      </c>
      <c r="K83" s="156">
        <v>269190</v>
      </c>
      <c r="L83" s="156">
        <v>969190</v>
      </c>
      <c r="M83" s="109"/>
      <c r="N83" s="109"/>
      <c r="O83" s="109"/>
      <c r="P83" s="109"/>
      <c r="Q83" s="109"/>
      <c r="R83" s="109"/>
      <c r="S83" s="109"/>
    </row>
    <row r="84" spans="1:19" ht="15">
      <c r="A84" s="161" t="s">
        <v>56</v>
      </c>
      <c r="B84" s="162" t="s">
        <v>57</v>
      </c>
      <c r="C84" s="163" t="s">
        <v>18</v>
      </c>
      <c r="D84" s="163" t="s">
        <v>18</v>
      </c>
      <c r="E84" s="164" t="s">
        <v>18</v>
      </c>
      <c r="F84" s="164" t="s">
        <v>18</v>
      </c>
      <c r="G84" s="164" t="s">
        <v>57</v>
      </c>
      <c r="H84" s="164" t="s">
        <v>18</v>
      </c>
      <c r="I84" s="164" t="s">
        <v>18</v>
      </c>
      <c r="J84" s="165">
        <v>700000</v>
      </c>
      <c r="K84" s="165">
        <v>269190</v>
      </c>
      <c r="L84" s="165">
        <v>969190</v>
      </c>
      <c r="M84" s="116"/>
      <c r="N84" s="116"/>
      <c r="O84" s="116"/>
      <c r="P84" s="116"/>
      <c r="Q84" s="116"/>
      <c r="R84" s="116"/>
      <c r="S84" s="116"/>
    </row>
    <row r="85" spans="1:19" ht="15">
      <c r="A85" s="166" t="s">
        <v>64</v>
      </c>
      <c r="B85" s="167" t="s">
        <v>65</v>
      </c>
      <c r="C85" s="168" t="s">
        <v>18</v>
      </c>
      <c r="D85" s="168" t="s">
        <v>18</v>
      </c>
      <c r="E85" s="169" t="s">
        <v>18</v>
      </c>
      <c r="F85" s="169" t="s">
        <v>18</v>
      </c>
      <c r="G85" s="169" t="s">
        <v>18</v>
      </c>
      <c r="H85" s="169" t="s">
        <v>65</v>
      </c>
      <c r="I85" s="169" t="s">
        <v>18</v>
      </c>
      <c r="J85" s="170">
        <v>700000</v>
      </c>
      <c r="K85" s="170">
        <v>269190</v>
      </c>
      <c r="L85" s="170">
        <v>969190</v>
      </c>
      <c r="M85" s="171"/>
      <c r="N85" s="171"/>
      <c r="O85" s="171"/>
      <c r="P85" s="171"/>
      <c r="Q85" s="171"/>
      <c r="R85" s="171"/>
      <c r="S85" s="171"/>
    </row>
    <row r="86" spans="1:19" ht="15">
      <c r="A86" s="172" t="s">
        <v>70</v>
      </c>
      <c r="B86" s="167" t="s">
        <v>71</v>
      </c>
      <c r="C86" s="168" t="s">
        <v>18</v>
      </c>
      <c r="D86" s="168" t="s">
        <v>18</v>
      </c>
      <c r="E86" s="169" t="s">
        <v>18</v>
      </c>
      <c r="F86" s="169" t="s">
        <v>18</v>
      </c>
      <c r="G86" s="169" t="s">
        <v>18</v>
      </c>
      <c r="H86" s="169" t="s">
        <v>18</v>
      </c>
      <c r="I86" s="169" t="s">
        <v>71</v>
      </c>
      <c r="J86" s="173">
        <v>700000</v>
      </c>
      <c r="K86" s="173">
        <v>269190</v>
      </c>
      <c r="L86" s="173">
        <v>969190</v>
      </c>
      <c r="M86" s="171"/>
      <c r="N86" s="171"/>
      <c r="O86" s="171"/>
      <c r="P86" s="171"/>
      <c r="Q86" s="171"/>
      <c r="R86" s="171"/>
      <c r="S86" s="171"/>
    </row>
    <row r="87" spans="1:19" ht="14.25">
      <c r="A87" s="159" t="s">
        <v>145</v>
      </c>
      <c r="B87" s="160" t="s">
        <v>146</v>
      </c>
      <c r="C87" s="154" t="s">
        <v>18</v>
      </c>
      <c r="D87" s="154" t="s">
        <v>18</v>
      </c>
      <c r="E87" s="155" t="s">
        <v>18</v>
      </c>
      <c r="F87" s="155" t="s">
        <v>147</v>
      </c>
      <c r="G87" s="155" t="s">
        <v>18</v>
      </c>
      <c r="H87" s="155" t="s">
        <v>18</v>
      </c>
      <c r="I87" s="155" t="s">
        <v>18</v>
      </c>
      <c r="J87" s="156">
        <v>33181</v>
      </c>
      <c r="K87" s="177" t="s">
        <v>18</v>
      </c>
      <c r="L87" s="156">
        <v>33181</v>
      </c>
      <c r="M87" s="109"/>
      <c r="N87" s="109"/>
      <c r="O87" s="109"/>
      <c r="P87" s="109"/>
      <c r="Q87" s="109"/>
      <c r="R87" s="109"/>
      <c r="S87" s="109"/>
    </row>
    <row r="88" spans="1:19" ht="15">
      <c r="A88" s="161" t="s">
        <v>56</v>
      </c>
      <c r="B88" s="162" t="s">
        <v>57</v>
      </c>
      <c r="C88" s="163" t="s">
        <v>18</v>
      </c>
      <c r="D88" s="163" t="s">
        <v>18</v>
      </c>
      <c r="E88" s="164" t="s">
        <v>18</v>
      </c>
      <c r="F88" s="164" t="s">
        <v>18</v>
      </c>
      <c r="G88" s="164" t="s">
        <v>57</v>
      </c>
      <c r="H88" s="164" t="s">
        <v>18</v>
      </c>
      <c r="I88" s="164" t="s">
        <v>18</v>
      </c>
      <c r="J88" s="165">
        <v>33181</v>
      </c>
      <c r="K88" s="174" t="s">
        <v>18</v>
      </c>
      <c r="L88" s="165">
        <v>33181</v>
      </c>
      <c r="M88" s="116"/>
      <c r="N88" s="116"/>
      <c r="O88" s="116"/>
      <c r="P88" s="116"/>
      <c r="Q88" s="116"/>
      <c r="R88" s="116"/>
      <c r="S88" s="116"/>
    </row>
    <row r="89" spans="1:19" ht="15">
      <c r="A89" s="166" t="s">
        <v>64</v>
      </c>
      <c r="B89" s="167" t="s">
        <v>65</v>
      </c>
      <c r="C89" s="168" t="s">
        <v>18</v>
      </c>
      <c r="D89" s="168" t="s">
        <v>18</v>
      </c>
      <c r="E89" s="169" t="s">
        <v>18</v>
      </c>
      <c r="F89" s="169" t="s">
        <v>18</v>
      </c>
      <c r="G89" s="169" t="s">
        <v>18</v>
      </c>
      <c r="H89" s="169" t="s">
        <v>65</v>
      </c>
      <c r="I89" s="169" t="s">
        <v>18</v>
      </c>
      <c r="J89" s="170">
        <v>13181</v>
      </c>
      <c r="K89" s="175" t="s">
        <v>18</v>
      </c>
      <c r="L89" s="170">
        <v>13181</v>
      </c>
      <c r="M89" s="171"/>
      <c r="N89" s="171"/>
      <c r="O89" s="171"/>
      <c r="P89" s="171"/>
      <c r="Q89" s="171"/>
      <c r="R89" s="171"/>
      <c r="S89" s="171"/>
    </row>
    <row r="90" spans="1:19" ht="15">
      <c r="A90" s="172" t="s">
        <v>70</v>
      </c>
      <c r="B90" s="167" t="s">
        <v>71</v>
      </c>
      <c r="C90" s="168" t="s">
        <v>18</v>
      </c>
      <c r="D90" s="168" t="s">
        <v>18</v>
      </c>
      <c r="E90" s="169" t="s">
        <v>18</v>
      </c>
      <c r="F90" s="169" t="s">
        <v>18</v>
      </c>
      <c r="G90" s="169" t="s">
        <v>18</v>
      </c>
      <c r="H90" s="169" t="s">
        <v>18</v>
      </c>
      <c r="I90" s="169" t="s">
        <v>71</v>
      </c>
      <c r="J90" s="173">
        <v>13181</v>
      </c>
      <c r="K90" s="176" t="s">
        <v>18</v>
      </c>
      <c r="L90" s="173">
        <v>13181</v>
      </c>
      <c r="M90" s="171"/>
      <c r="N90" s="171"/>
      <c r="O90" s="171"/>
      <c r="P90" s="171"/>
      <c r="Q90" s="171"/>
      <c r="R90" s="171"/>
      <c r="S90" s="171"/>
    </row>
    <row r="91" spans="1:19" ht="15">
      <c r="A91" s="166" t="s">
        <v>86</v>
      </c>
      <c r="B91" s="167" t="s">
        <v>87</v>
      </c>
      <c r="C91" s="168" t="s">
        <v>18</v>
      </c>
      <c r="D91" s="168" t="s">
        <v>18</v>
      </c>
      <c r="E91" s="169" t="s">
        <v>18</v>
      </c>
      <c r="F91" s="169" t="s">
        <v>18</v>
      </c>
      <c r="G91" s="169" t="s">
        <v>18</v>
      </c>
      <c r="H91" s="169" t="s">
        <v>87</v>
      </c>
      <c r="I91" s="169" t="s">
        <v>18</v>
      </c>
      <c r="J91" s="170">
        <v>20000</v>
      </c>
      <c r="K91" s="175" t="s">
        <v>18</v>
      </c>
      <c r="L91" s="170">
        <v>20000</v>
      </c>
      <c r="M91" s="171"/>
      <c r="N91" s="171"/>
      <c r="O91" s="171"/>
      <c r="P91" s="171"/>
      <c r="Q91" s="171"/>
      <c r="R91" s="171"/>
      <c r="S91" s="171"/>
    </row>
    <row r="92" spans="1:19" ht="15">
      <c r="A92" s="172" t="s">
        <v>90</v>
      </c>
      <c r="B92" s="167" t="s">
        <v>91</v>
      </c>
      <c r="C92" s="168" t="s">
        <v>18</v>
      </c>
      <c r="D92" s="168" t="s">
        <v>18</v>
      </c>
      <c r="E92" s="169" t="s">
        <v>18</v>
      </c>
      <c r="F92" s="169" t="s">
        <v>18</v>
      </c>
      <c r="G92" s="169" t="s">
        <v>18</v>
      </c>
      <c r="H92" s="169" t="s">
        <v>18</v>
      </c>
      <c r="I92" s="169" t="s">
        <v>91</v>
      </c>
      <c r="J92" s="173">
        <v>20000</v>
      </c>
      <c r="K92" s="176" t="s">
        <v>18</v>
      </c>
      <c r="L92" s="173">
        <v>20000</v>
      </c>
      <c r="M92" s="171"/>
      <c r="N92" s="171"/>
      <c r="O92" s="171"/>
      <c r="P92" s="171"/>
      <c r="Q92" s="171"/>
      <c r="R92" s="171"/>
      <c r="S92" s="171"/>
    </row>
    <row r="93" spans="1:19" ht="14.25">
      <c r="A93" s="159" t="s">
        <v>148</v>
      </c>
      <c r="B93" s="160" t="s">
        <v>149</v>
      </c>
      <c r="C93" s="154" t="s">
        <v>18</v>
      </c>
      <c r="D93" s="154" t="s">
        <v>18</v>
      </c>
      <c r="E93" s="155" t="s">
        <v>18</v>
      </c>
      <c r="F93" s="155" t="s">
        <v>149</v>
      </c>
      <c r="G93" s="155" t="s">
        <v>18</v>
      </c>
      <c r="H93" s="155" t="s">
        <v>18</v>
      </c>
      <c r="I93" s="155" t="s">
        <v>18</v>
      </c>
      <c r="J93" s="156">
        <v>462602</v>
      </c>
      <c r="K93" s="156">
        <v>82700</v>
      </c>
      <c r="L93" s="156">
        <v>545302</v>
      </c>
      <c r="M93" s="109"/>
      <c r="N93" s="109"/>
      <c r="O93" s="109"/>
      <c r="P93" s="109"/>
      <c r="Q93" s="109"/>
      <c r="R93" s="109"/>
      <c r="S93" s="109"/>
    </row>
    <row r="94" spans="1:19" ht="15">
      <c r="A94" s="161" t="s">
        <v>68</v>
      </c>
      <c r="B94" s="162" t="s">
        <v>69</v>
      </c>
      <c r="C94" s="163" t="s">
        <v>18</v>
      </c>
      <c r="D94" s="163" t="s">
        <v>18</v>
      </c>
      <c r="E94" s="164" t="s">
        <v>18</v>
      </c>
      <c r="F94" s="164" t="s">
        <v>18</v>
      </c>
      <c r="G94" s="164" t="s">
        <v>69</v>
      </c>
      <c r="H94" s="164" t="s">
        <v>18</v>
      </c>
      <c r="I94" s="164" t="s">
        <v>18</v>
      </c>
      <c r="J94" s="165">
        <v>382793</v>
      </c>
      <c r="K94" s="165">
        <v>82700</v>
      </c>
      <c r="L94" s="165">
        <v>465493</v>
      </c>
      <c r="M94" s="116"/>
      <c r="N94" s="116"/>
      <c r="O94" s="116"/>
      <c r="P94" s="116"/>
      <c r="Q94" s="116"/>
      <c r="R94" s="116"/>
      <c r="S94" s="116"/>
    </row>
    <row r="95" spans="1:19" ht="15">
      <c r="A95" s="166" t="s">
        <v>64</v>
      </c>
      <c r="B95" s="167" t="s">
        <v>65</v>
      </c>
      <c r="C95" s="168" t="s">
        <v>18</v>
      </c>
      <c r="D95" s="168" t="s">
        <v>18</v>
      </c>
      <c r="E95" s="169" t="s">
        <v>18</v>
      </c>
      <c r="F95" s="169" t="s">
        <v>18</v>
      </c>
      <c r="G95" s="169" t="s">
        <v>18</v>
      </c>
      <c r="H95" s="169" t="s">
        <v>65</v>
      </c>
      <c r="I95" s="169" t="s">
        <v>18</v>
      </c>
      <c r="J95" s="170">
        <v>382793</v>
      </c>
      <c r="K95" s="170">
        <v>49700</v>
      </c>
      <c r="L95" s="170">
        <v>432493</v>
      </c>
      <c r="M95" s="171"/>
      <c r="N95" s="171"/>
      <c r="O95" s="171"/>
      <c r="P95" s="171"/>
      <c r="Q95" s="171"/>
      <c r="R95" s="171"/>
      <c r="S95" s="171"/>
    </row>
    <row r="96" spans="1:19" ht="15">
      <c r="A96" s="172" t="s">
        <v>53</v>
      </c>
      <c r="B96" s="167" t="s">
        <v>67</v>
      </c>
      <c r="C96" s="168" t="s">
        <v>18</v>
      </c>
      <c r="D96" s="168" t="s">
        <v>18</v>
      </c>
      <c r="E96" s="169" t="s">
        <v>18</v>
      </c>
      <c r="F96" s="169" t="s">
        <v>18</v>
      </c>
      <c r="G96" s="169" t="s">
        <v>18</v>
      </c>
      <c r="H96" s="169" t="s">
        <v>18</v>
      </c>
      <c r="I96" s="169" t="s">
        <v>67</v>
      </c>
      <c r="J96" s="173">
        <v>192652</v>
      </c>
      <c r="K96" s="173">
        <v>107000</v>
      </c>
      <c r="L96" s="173">
        <v>299652</v>
      </c>
      <c r="M96" s="171"/>
      <c r="N96" s="171"/>
      <c r="O96" s="171"/>
      <c r="P96" s="171"/>
      <c r="Q96" s="171"/>
      <c r="R96" s="171"/>
      <c r="S96" s="171"/>
    </row>
    <row r="97" spans="1:19" ht="15">
      <c r="A97" s="172" t="s">
        <v>70</v>
      </c>
      <c r="B97" s="167" t="s">
        <v>71</v>
      </c>
      <c r="C97" s="168" t="s">
        <v>18</v>
      </c>
      <c r="D97" s="168" t="s">
        <v>18</v>
      </c>
      <c r="E97" s="169" t="s">
        <v>18</v>
      </c>
      <c r="F97" s="169" t="s">
        <v>18</v>
      </c>
      <c r="G97" s="169" t="s">
        <v>18</v>
      </c>
      <c r="H97" s="169" t="s">
        <v>18</v>
      </c>
      <c r="I97" s="169" t="s">
        <v>71</v>
      </c>
      <c r="J97" s="173">
        <v>156489</v>
      </c>
      <c r="K97" s="173">
        <v>-57300</v>
      </c>
      <c r="L97" s="173">
        <v>99189</v>
      </c>
      <c r="M97" s="171"/>
      <c r="N97" s="171"/>
      <c r="O97" s="171"/>
      <c r="P97" s="171"/>
      <c r="Q97" s="171"/>
      <c r="R97" s="171"/>
      <c r="S97" s="171"/>
    </row>
    <row r="98" spans="1:19" ht="15">
      <c r="A98" s="172" t="s">
        <v>80</v>
      </c>
      <c r="B98" s="167" t="s">
        <v>81</v>
      </c>
      <c r="C98" s="168" t="s">
        <v>18</v>
      </c>
      <c r="D98" s="168" t="s">
        <v>18</v>
      </c>
      <c r="E98" s="169" t="s">
        <v>18</v>
      </c>
      <c r="F98" s="169" t="s">
        <v>18</v>
      </c>
      <c r="G98" s="169" t="s">
        <v>18</v>
      </c>
      <c r="H98" s="169" t="s">
        <v>18</v>
      </c>
      <c r="I98" s="169" t="s">
        <v>81</v>
      </c>
      <c r="J98" s="173">
        <v>33652</v>
      </c>
      <c r="K98" s="176" t="s">
        <v>18</v>
      </c>
      <c r="L98" s="173">
        <v>33652</v>
      </c>
      <c r="M98" s="171"/>
      <c r="N98" s="171"/>
      <c r="O98" s="171"/>
      <c r="P98" s="171"/>
      <c r="Q98" s="171"/>
      <c r="R98" s="171"/>
      <c r="S98" s="171"/>
    </row>
    <row r="99" spans="1:19" ht="15">
      <c r="A99" s="166" t="s">
        <v>86</v>
      </c>
      <c r="B99" s="167" t="s">
        <v>87</v>
      </c>
      <c r="C99" s="168" t="s">
        <v>18</v>
      </c>
      <c r="D99" s="168" t="s">
        <v>18</v>
      </c>
      <c r="E99" s="169" t="s">
        <v>18</v>
      </c>
      <c r="F99" s="169" t="s">
        <v>18</v>
      </c>
      <c r="G99" s="169" t="s">
        <v>18</v>
      </c>
      <c r="H99" s="169" t="s">
        <v>87</v>
      </c>
      <c r="I99" s="169" t="s">
        <v>18</v>
      </c>
      <c r="J99" s="170"/>
      <c r="K99" s="170">
        <v>33000</v>
      </c>
      <c r="L99" s="170">
        <v>33000</v>
      </c>
      <c r="M99" s="171"/>
      <c r="N99" s="171"/>
      <c r="O99" s="171"/>
      <c r="P99" s="171"/>
      <c r="Q99" s="171"/>
      <c r="R99" s="171"/>
      <c r="S99" s="171"/>
    </row>
    <row r="100" spans="1:19" ht="15">
      <c r="A100" s="172" t="s">
        <v>90</v>
      </c>
      <c r="B100" s="167" t="s">
        <v>91</v>
      </c>
      <c r="C100" s="168" t="s">
        <v>18</v>
      </c>
      <c r="D100" s="168" t="s">
        <v>18</v>
      </c>
      <c r="E100" s="169" t="s">
        <v>18</v>
      </c>
      <c r="F100" s="169" t="s">
        <v>18</v>
      </c>
      <c r="G100" s="169" t="s">
        <v>18</v>
      </c>
      <c r="H100" s="169" t="s">
        <v>18</v>
      </c>
      <c r="I100" s="169" t="s">
        <v>91</v>
      </c>
      <c r="J100" s="173"/>
      <c r="K100" s="173">
        <v>33000</v>
      </c>
      <c r="L100" s="173">
        <v>33000</v>
      </c>
      <c r="M100" s="171"/>
      <c r="N100" s="171"/>
      <c r="O100" s="171"/>
      <c r="P100" s="171"/>
      <c r="Q100" s="171"/>
      <c r="R100" s="171"/>
      <c r="S100" s="171"/>
    </row>
    <row r="101" spans="1:19" ht="15">
      <c r="A101" s="161" t="s">
        <v>47</v>
      </c>
      <c r="B101" s="162" t="s">
        <v>48</v>
      </c>
      <c r="C101" s="163" t="s">
        <v>18</v>
      </c>
      <c r="D101" s="163" t="s">
        <v>18</v>
      </c>
      <c r="E101" s="164" t="s">
        <v>18</v>
      </c>
      <c r="F101" s="164" t="s">
        <v>18</v>
      </c>
      <c r="G101" s="164" t="s">
        <v>48</v>
      </c>
      <c r="H101" s="164" t="s">
        <v>18</v>
      </c>
      <c r="I101" s="164" t="s">
        <v>18</v>
      </c>
      <c r="J101" s="165">
        <v>79809</v>
      </c>
      <c r="K101" s="174" t="s">
        <v>18</v>
      </c>
      <c r="L101" s="165">
        <v>79809</v>
      </c>
      <c r="M101" s="116"/>
      <c r="N101" s="116"/>
      <c r="O101" s="116"/>
      <c r="P101" s="116"/>
      <c r="Q101" s="116"/>
      <c r="R101" s="116"/>
      <c r="S101" s="116"/>
    </row>
    <row r="102" spans="1:19" ht="15">
      <c r="A102" s="166" t="s">
        <v>64</v>
      </c>
      <c r="B102" s="167" t="s">
        <v>65</v>
      </c>
      <c r="C102" s="168" t="s">
        <v>18</v>
      </c>
      <c r="D102" s="168" t="s">
        <v>18</v>
      </c>
      <c r="E102" s="169" t="s">
        <v>18</v>
      </c>
      <c r="F102" s="169" t="s">
        <v>18</v>
      </c>
      <c r="G102" s="169" t="s">
        <v>18</v>
      </c>
      <c r="H102" s="169" t="s">
        <v>65</v>
      </c>
      <c r="I102" s="169" t="s">
        <v>18</v>
      </c>
      <c r="J102" s="170">
        <v>79809</v>
      </c>
      <c r="K102" s="175" t="s">
        <v>18</v>
      </c>
      <c r="L102" s="170">
        <v>79809</v>
      </c>
      <c r="M102" s="171"/>
      <c r="N102" s="171"/>
      <c r="O102" s="171"/>
      <c r="P102" s="171"/>
      <c r="Q102" s="171"/>
      <c r="R102" s="171"/>
      <c r="S102" s="171"/>
    </row>
    <row r="103" spans="1:19" ht="15">
      <c r="A103" s="172" t="s">
        <v>53</v>
      </c>
      <c r="B103" s="167" t="s">
        <v>67</v>
      </c>
      <c r="C103" s="168" t="s">
        <v>18</v>
      </c>
      <c r="D103" s="168" t="s">
        <v>18</v>
      </c>
      <c r="E103" s="169" t="s">
        <v>18</v>
      </c>
      <c r="F103" s="169" t="s">
        <v>18</v>
      </c>
      <c r="G103" s="169" t="s">
        <v>18</v>
      </c>
      <c r="H103" s="169" t="s">
        <v>18</v>
      </c>
      <c r="I103" s="169" t="s">
        <v>67</v>
      </c>
      <c r="J103" s="173">
        <v>63823</v>
      </c>
      <c r="K103" s="176" t="s">
        <v>18</v>
      </c>
      <c r="L103" s="173">
        <v>63823</v>
      </c>
      <c r="M103" s="171"/>
      <c r="N103" s="171"/>
      <c r="O103" s="171"/>
      <c r="P103" s="171"/>
      <c r="Q103" s="171"/>
      <c r="R103" s="171"/>
      <c r="S103" s="171"/>
    </row>
    <row r="104" spans="1:19" ht="15">
      <c r="A104" s="172" t="s">
        <v>70</v>
      </c>
      <c r="B104" s="167" t="s">
        <v>71</v>
      </c>
      <c r="C104" s="168" t="s">
        <v>18</v>
      </c>
      <c r="D104" s="168" t="s">
        <v>18</v>
      </c>
      <c r="E104" s="169" t="s">
        <v>18</v>
      </c>
      <c r="F104" s="169" t="s">
        <v>18</v>
      </c>
      <c r="G104" s="169" t="s">
        <v>18</v>
      </c>
      <c r="H104" s="169" t="s">
        <v>18</v>
      </c>
      <c r="I104" s="169" t="s">
        <v>71</v>
      </c>
      <c r="J104" s="173">
        <v>15986</v>
      </c>
      <c r="K104" s="176" t="s">
        <v>18</v>
      </c>
      <c r="L104" s="173">
        <v>15986</v>
      </c>
      <c r="M104" s="171"/>
      <c r="N104" s="171"/>
      <c r="O104" s="171"/>
      <c r="P104" s="171"/>
      <c r="Q104" s="171"/>
      <c r="R104" s="171"/>
      <c r="S104" s="171"/>
    </row>
    <row r="105" spans="1:19" ht="14.25">
      <c r="A105" s="159" t="s">
        <v>150</v>
      </c>
      <c r="B105" s="160" t="s">
        <v>151</v>
      </c>
      <c r="C105" s="154" t="s">
        <v>18</v>
      </c>
      <c r="D105" s="154" t="s">
        <v>18</v>
      </c>
      <c r="E105" s="155" t="s">
        <v>18</v>
      </c>
      <c r="F105" s="155" t="s">
        <v>151</v>
      </c>
      <c r="G105" s="155" t="s">
        <v>18</v>
      </c>
      <c r="H105" s="155" t="s">
        <v>18</v>
      </c>
      <c r="I105" s="155" t="s">
        <v>18</v>
      </c>
      <c r="J105" s="156">
        <v>8610</v>
      </c>
      <c r="K105" s="177" t="s">
        <v>18</v>
      </c>
      <c r="L105" s="156">
        <v>8610</v>
      </c>
      <c r="M105" s="109"/>
      <c r="N105" s="109"/>
      <c r="O105" s="109"/>
      <c r="P105" s="109"/>
      <c r="Q105" s="109"/>
      <c r="R105" s="109"/>
      <c r="S105" s="109"/>
    </row>
    <row r="106" spans="1:19" ht="15">
      <c r="A106" s="161" t="s">
        <v>47</v>
      </c>
      <c r="B106" s="162" t="s">
        <v>48</v>
      </c>
      <c r="C106" s="163" t="s">
        <v>18</v>
      </c>
      <c r="D106" s="163" t="s">
        <v>18</v>
      </c>
      <c r="E106" s="164" t="s">
        <v>18</v>
      </c>
      <c r="F106" s="164" t="s">
        <v>18</v>
      </c>
      <c r="G106" s="164" t="s">
        <v>48</v>
      </c>
      <c r="H106" s="164" t="s">
        <v>18</v>
      </c>
      <c r="I106" s="164" t="s">
        <v>18</v>
      </c>
      <c r="J106" s="165">
        <v>8610</v>
      </c>
      <c r="K106" s="174" t="s">
        <v>18</v>
      </c>
      <c r="L106" s="165">
        <v>8610</v>
      </c>
      <c r="M106" s="116"/>
      <c r="N106" s="116"/>
      <c r="O106" s="116"/>
      <c r="P106" s="116"/>
      <c r="Q106" s="116"/>
      <c r="R106" s="116"/>
      <c r="S106" s="116"/>
    </row>
    <row r="107" spans="1:19" ht="15">
      <c r="A107" s="166" t="s">
        <v>64</v>
      </c>
      <c r="B107" s="167" t="s">
        <v>65</v>
      </c>
      <c r="C107" s="168" t="s">
        <v>18</v>
      </c>
      <c r="D107" s="168" t="s">
        <v>18</v>
      </c>
      <c r="E107" s="169" t="s">
        <v>18</v>
      </c>
      <c r="F107" s="169" t="s">
        <v>18</v>
      </c>
      <c r="G107" s="169" t="s">
        <v>18</v>
      </c>
      <c r="H107" s="169" t="s">
        <v>65</v>
      </c>
      <c r="I107" s="169" t="s">
        <v>18</v>
      </c>
      <c r="J107" s="170">
        <v>8610</v>
      </c>
      <c r="K107" s="175" t="s">
        <v>18</v>
      </c>
      <c r="L107" s="170">
        <v>8610</v>
      </c>
      <c r="M107" s="171"/>
      <c r="N107" s="171"/>
      <c r="O107" s="171"/>
      <c r="P107" s="171"/>
      <c r="Q107" s="171"/>
      <c r="R107" s="171"/>
      <c r="S107" s="171"/>
    </row>
    <row r="108" spans="1:19" ht="15">
      <c r="A108" s="172" t="s">
        <v>53</v>
      </c>
      <c r="B108" s="167" t="s">
        <v>67</v>
      </c>
      <c r="C108" s="168" t="s">
        <v>18</v>
      </c>
      <c r="D108" s="168" t="s">
        <v>18</v>
      </c>
      <c r="E108" s="169" t="s">
        <v>18</v>
      </c>
      <c r="F108" s="169" t="s">
        <v>18</v>
      </c>
      <c r="G108" s="169" t="s">
        <v>18</v>
      </c>
      <c r="H108" s="169" t="s">
        <v>18</v>
      </c>
      <c r="I108" s="169" t="s">
        <v>67</v>
      </c>
      <c r="J108" s="173">
        <v>5490</v>
      </c>
      <c r="K108" s="176" t="s">
        <v>18</v>
      </c>
      <c r="L108" s="173">
        <v>5490</v>
      </c>
      <c r="M108" s="171"/>
      <c r="N108" s="171"/>
      <c r="O108" s="171"/>
      <c r="P108" s="171"/>
      <c r="Q108" s="171"/>
      <c r="R108" s="171"/>
      <c r="S108" s="171"/>
    </row>
    <row r="109" spans="1:19" ht="15">
      <c r="A109" s="172" t="s">
        <v>70</v>
      </c>
      <c r="B109" s="167" t="s">
        <v>71</v>
      </c>
      <c r="C109" s="168" t="s">
        <v>18</v>
      </c>
      <c r="D109" s="168" t="s">
        <v>18</v>
      </c>
      <c r="E109" s="169" t="s">
        <v>18</v>
      </c>
      <c r="F109" s="169" t="s">
        <v>18</v>
      </c>
      <c r="G109" s="169" t="s">
        <v>18</v>
      </c>
      <c r="H109" s="169" t="s">
        <v>18</v>
      </c>
      <c r="I109" s="169" t="s">
        <v>71</v>
      </c>
      <c r="J109" s="173">
        <v>3120</v>
      </c>
      <c r="K109" s="176" t="s">
        <v>18</v>
      </c>
      <c r="L109" s="173">
        <v>3120</v>
      </c>
      <c r="M109" s="171"/>
      <c r="N109" s="171"/>
      <c r="O109" s="171"/>
      <c r="P109" s="171"/>
      <c r="Q109" s="171"/>
      <c r="R109" s="171"/>
      <c r="S109" s="171"/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autoPageBreaks="0"/>
  </sheetPr>
  <dimension ref="A1:M315"/>
  <sheetViews>
    <sheetView zoomScaleNormal="100" workbookViewId="0">
      <selection activeCell="C6" sqref="C6"/>
    </sheetView>
  </sheetViews>
  <sheetFormatPr defaultRowHeight="11.25"/>
  <cols>
    <col min="1" max="1" width="2.83203125" style="2" customWidth="1"/>
    <col min="2" max="2" width="44.83203125" style="2" bestFit="1" customWidth="1"/>
    <col min="3" max="3" width="40.5" style="2" bestFit="1" customWidth="1"/>
    <col min="4" max="4" width="19.83203125" style="2" bestFit="1" customWidth="1"/>
    <col min="5" max="5" width="18.83203125" style="2" bestFit="1" customWidth="1"/>
    <col min="6" max="6" width="18.1640625" style="2" bestFit="1" customWidth="1"/>
    <col min="7" max="7" width="18.5" style="2" bestFit="1" customWidth="1"/>
    <col min="8" max="8" width="17.33203125" style="2" bestFit="1" customWidth="1"/>
    <col min="9" max="10" width="18.6640625" style="2" bestFit="1" customWidth="1"/>
    <col min="11" max="11" width="15" style="2" bestFit="1" customWidth="1"/>
    <col min="12" max="12" width="18.6640625" style="2" bestFit="1" customWidth="1"/>
    <col min="13" max="13" width="10.1640625" style="2" bestFit="1" customWidth="1"/>
    <col min="14" max="16384" width="9.33203125" style="2"/>
  </cols>
  <sheetData>
    <row r="1" spans="1:13" ht="12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22.5">
      <c r="B2" s="42" t="s">
        <v>18</v>
      </c>
      <c r="C2" s="47" t="s">
        <v>36</v>
      </c>
      <c r="D2" s="46" t="s">
        <v>32</v>
      </c>
      <c r="E2" s="47" t="s">
        <v>37</v>
      </c>
      <c r="F2"/>
      <c r="G2"/>
      <c r="H2"/>
      <c r="I2"/>
      <c r="J2"/>
      <c r="K2"/>
      <c r="L2"/>
      <c r="M2"/>
    </row>
    <row r="3" spans="1:13">
      <c r="B3" s="42" t="s">
        <v>18</v>
      </c>
      <c r="C3" s="43" t="s">
        <v>19</v>
      </c>
      <c r="D3" s="43" t="s">
        <v>19</v>
      </c>
      <c r="E3" s="43" t="s">
        <v>19</v>
      </c>
      <c r="F3"/>
      <c r="G3"/>
      <c r="H3"/>
      <c r="I3"/>
      <c r="J3"/>
      <c r="K3"/>
      <c r="L3"/>
      <c r="M3"/>
    </row>
    <row r="4" spans="1:13">
      <c r="A4"/>
      <c r="B4" s="45" t="s">
        <v>20</v>
      </c>
      <c r="C4" s="44">
        <v>578850597</v>
      </c>
      <c r="D4" s="49">
        <v>29532301</v>
      </c>
      <c r="E4" s="44">
        <v>608382898</v>
      </c>
      <c r="F4"/>
      <c r="G4"/>
      <c r="H4"/>
      <c r="I4"/>
      <c r="J4"/>
      <c r="K4"/>
      <c r="L4"/>
      <c r="M4"/>
    </row>
    <row r="5" spans="1:13">
      <c r="A5"/>
      <c r="B5" s="45" t="s">
        <v>21</v>
      </c>
      <c r="C5" s="44">
        <v>8000</v>
      </c>
      <c r="D5" s="49">
        <v>-6000</v>
      </c>
      <c r="E5" s="44">
        <v>2000</v>
      </c>
      <c r="F5"/>
      <c r="G5"/>
      <c r="H5"/>
      <c r="I5"/>
      <c r="J5"/>
      <c r="K5"/>
      <c r="L5"/>
      <c r="M5"/>
    </row>
    <row r="6" spans="1:13">
      <c r="A6"/>
      <c r="B6" s="45" t="s">
        <v>22</v>
      </c>
      <c r="C6" s="44">
        <v>578858597</v>
      </c>
      <c r="D6" s="49">
        <v>29526301</v>
      </c>
      <c r="E6" s="44">
        <v>608384898</v>
      </c>
      <c r="F6"/>
      <c r="G6"/>
      <c r="H6"/>
      <c r="I6"/>
      <c r="J6"/>
      <c r="K6"/>
      <c r="L6"/>
      <c r="M6"/>
    </row>
    <row r="7" spans="1:13">
      <c r="A7"/>
      <c r="B7" s="45" t="s">
        <v>23</v>
      </c>
      <c r="C7" s="44">
        <v>556061649</v>
      </c>
      <c r="D7" s="49">
        <v>37150465</v>
      </c>
      <c r="E7" s="44">
        <v>593212114</v>
      </c>
      <c r="F7"/>
      <c r="G7"/>
      <c r="H7"/>
      <c r="I7"/>
      <c r="J7"/>
      <c r="K7"/>
      <c r="L7"/>
      <c r="M7"/>
    </row>
    <row r="8" spans="1:13">
      <c r="A8"/>
      <c r="B8" s="45" t="s">
        <v>24</v>
      </c>
      <c r="C8" s="44">
        <v>77582331</v>
      </c>
      <c r="D8" s="49">
        <v>-6516244</v>
      </c>
      <c r="E8" s="44">
        <v>71066087</v>
      </c>
      <c r="F8"/>
      <c r="G8"/>
      <c r="H8"/>
      <c r="I8"/>
      <c r="J8"/>
      <c r="K8"/>
      <c r="L8"/>
      <c r="M8"/>
    </row>
    <row r="9" spans="1:13">
      <c r="A9"/>
      <c r="B9" s="45" t="s">
        <v>25</v>
      </c>
      <c r="C9" s="44">
        <v>633643980</v>
      </c>
      <c r="D9" s="49">
        <v>30634221</v>
      </c>
      <c r="E9" s="44">
        <v>664278201</v>
      </c>
      <c r="F9"/>
      <c r="G9"/>
      <c r="H9"/>
      <c r="I9"/>
      <c r="J9"/>
      <c r="K9"/>
      <c r="L9"/>
      <c r="M9"/>
    </row>
    <row r="10" spans="1:13">
      <c r="A10"/>
      <c r="B10" s="45" t="s">
        <v>26</v>
      </c>
      <c r="C10" s="44">
        <v>-54785383</v>
      </c>
      <c r="D10" s="49">
        <v>-1107920</v>
      </c>
      <c r="E10" s="44">
        <v>-55893303</v>
      </c>
      <c r="F10"/>
      <c r="G10"/>
      <c r="H10"/>
      <c r="I10"/>
      <c r="J10"/>
      <c r="K10"/>
      <c r="L10"/>
      <c r="M10"/>
    </row>
    <row r="11" spans="1:13">
      <c r="A11"/>
      <c r="B11" s="45" t="s">
        <v>27</v>
      </c>
      <c r="C11" s="44"/>
      <c r="D11" s="44"/>
      <c r="E11" s="44"/>
      <c r="F11"/>
      <c r="G11"/>
      <c r="H11"/>
      <c r="I11"/>
      <c r="J11"/>
      <c r="K11"/>
      <c r="L11"/>
      <c r="M11"/>
    </row>
    <row r="12" spans="1:13">
      <c r="A12"/>
      <c r="B12" s="45" t="s">
        <v>28</v>
      </c>
      <c r="C12" s="44">
        <v>240000</v>
      </c>
      <c r="D12" s="48" t="s">
        <v>18</v>
      </c>
      <c r="E12" s="44">
        <v>240000</v>
      </c>
      <c r="F12"/>
      <c r="G12"/>
      <c r="H12"/>
      <c r="I12"/>
      <c r="J12"/>
      <c r="K12"/>
      <c r="L12"/>
      <c r="M12"/>
    </row>
    <row r="13" spans="1:13">
      <c r="A13"/>
      <c r="B13" s="45" t="s">
        <v>29</v>
      </c>
      <c r="C13" s="44">
        <v>3766665</v>
      </c>
      <c r="D13" s="49">
        <v>5691451</v>
      </c>
      <c r="E13" s="44">
        <v>9458116</v>
      </c>
      <c r="F13"/>
      <c r="G13"/>
      <c r="H13"/>
      <c r="I13"/>
      <c r="J13"/>
      <c r="K13"/>
      <c r="L13"/>
      <c r="M13"/>
    </row>
    <row r="14" spans="1:13">
      <c r="A14"/>
      <c r="B14" s="45" t="s">
        <v>30</v>
      </c>
      <c r="C14" s="44">
        <v>-3267053</v>
      </c>
      <c r="D14" s="49">
        <v>-645177</v>
      </c>
      <c r="E14" s="44">
        <v>-3912230</v>
      </c>
      <c r="F14"/>
      <c r="G14"/>
      <c r="H14"/>
      <c r="I14"/>
      <c r="J14"/>
      <c r="K14"/>
      <c r="L14"/>
      <c r="M14"/>
    </row>
    <row r="15" spans="1:13">
      <c r="A15"/>
      <c r="B15" s="45" t="s">
        <v>31</v>
      </c>
      <c r="C15" s="44">
        <v>259612</v>
      </c>
      <c r="D15" s="49">
        <v>5046274</v>
      </c>
      <c r="E15" s="44">
        <v>5305886</v>
      </c>
      <c r="F15"/>
      <c r="G15"/>
      <c r="H15"/>
      <c r="I15"/>
      <c r="J15"/>
      <c r="K15"/>
      <c r="L15"/>
      <c r="M15"/>
    </row>
    <row r="16" spans="1:13">
      <c r="A16"/>
      <c r="B16" s="45" t="s">
        <v>33</v>
      </c>
      <c r="C16" s="44">
        <v>-54525771</v>
      </c>
      <c r="D16" s="49">
        <v>3938354</v>
      </c>
      <c r="E16" s="44">
        <v>-50587417</v>
      </c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 s="33"/>
      <c r="D19" s="33"/>
      <c r="E19" s="33"/>
      <c r="F19" s="33"/>
      <c r="G19" s="33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NN Opći dio</vt:lpstr>
      <vt:lpstr>prihodi</vt:lpstr>
      <vt:lpstr>rashodi</vt:lpstr>
      <vt:lpstr>rashodi prema izvoru</vt:lpstr>
      <vt:lpstr>rashodi prema klasifikaciji</vt:lpstr>
      <vt:lpstr>račun financiranja</vt:lpstr>
      <vt:lpstr>posebni dio</vt:lpstr>
      <vt:lpstr>BW upit</vt:lpstr>
      <vt:lpstr>Tekst varijable</vt:lpstr>
      <vt:lpstr>DF_GRID_2</vt:lpstr>
      <vt:lpstr>'BW upit'!Print_Area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PONN01PR Opći dio za narodne novine</dc:title>
  <dc:creator>I027330</dc:creator>
  <cp:lastModifiedBy>TOMIĆ HELENA</cp:lastModifiedBy>
  <dcterms:created xsi:type="dcterms:W3CDTF">2006-05-18T10:01:57Z</dcterms:created>
  <dcterms:modified xsi:type="dcterms:W3CDTF">2025-11-25T08:39:33Z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RONN01PR Opći dio za NN.xls</vt:lpwstr>
  </property>
  <property fmtid="{D5CDD505-2E9C-101B-9397-08002B2CF9AE}" pid="3" name="_AdHocReviewCycleID">
    <vt:i4>1722966194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heike.guder@sap.com</vt:lpwstr>
  </property>
  <property fmtid="{D5CDD505-2E9C-101B-9397-08002B2CF9AE}" pid="7" name="_AuthorEmailDisplayName">
    <vt:lpwstr>Guder, Heike</vt:lpwstr>
  </property>
  <property fmtid="{D5CDD505-2E9C-101B-9397-08002B2CF9AE}" pid="8" name="_PreviousAdHocReviewCycleID">
    <vt:i4>-1215345072</vt:i4>
  </property>
  <property fmtid="{D5CDD505-2E9C-101B-9397-08002B2CF9AE}" pid="9" name="_ReviewingToolsShownOnce">
    <vt:lpwstr/>
  </property>
  <property fmtid="{D5CDD505-2E9C-101B-9397-08002B2CF9AE}" pid="10" name="BExAnalyzer_Activesheet">
    <vt:lpwstr>NN Opći dio</vt:lpwstr>
  </property>
</Properties>
</file>