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materijali za UV\financijski plan 2023\"/>
    </mc:Choice>
  </mc:AlternateContent>
  <bookViews>
    <workbookView xWindow="0" yWindow="0" windowWidth="20730" windowHeight="11760"/>
  </bookViews>
  <sheets>
    <sheet name="SAŽETAK" sheetId="3" r:id="rId1"/>
    <sheet name="RAČUN PRIHODA I RASHODA" sheetId="13" r:id="rId2"/>
    <sheet name="RASHODI po izvorima" sheetId="5" r:id="rId3"/>
    <sheet name="RAHODI PO FUNKC." sheetId="7" r:id="rId4"/>
    <sheet name="RAČUN FINANCIRANJA" sheetId="8" r:id="rId5"/>
    <sheet name="POSEBNI DIO" sheetId="11" r:id="rId6"/>
  </sheets>
  <externalReferences>
    <externalReference r:id="rId7"/>
    <externalReference r:id="rId8"/>
  </externalReferences>
  <definedNames>
    <definedName name="EURO">#REF!</definedName>
    <definedName name="_xlnm.Print_Titles" localSheetId="1">'RAČUN PRIHODA I RASHODA'!$1:$2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1" l="1"/>
  <c r="C11" i="11"/>
  <c r="C13" i="11"/>
  <c r="C8" i="11"/>
  <c r="C16" i="11"/>
  <c r="C15" i="11"/>
  <c r="C7" i="11"/>
  <c r="C20" i="11"/>
  <c r="C19" i="11"/>
  <c r="C23" i="11"/>
  <c r="C25" i="11"/>
  <c r="C34" i="11"/>
  <c r="C32" i="11"/>
  <c r="C22" i="11"/>
  <c r="C37" i="11"/>
  <c r="C39" i="11"/>
  <c r="C36" i="11"/>
  <c r="C18" i="11"/>
  <c r="C43" i="11"/>
  <c r="C47" i="11"/>
  <c r="C42" i="11"/>
  <c r="C41" i="11"/>
  <c r="C51" i="11"/>
  <c r="C50" i="11"/>
  <c r="C49" i="11"/>
  <c r="C58" i="11"/>
  <c r="C60" i="11"/>
  <c r="C57" i="11"/>
  <c r="C56" i="11"/>
  <c r="C64" i="11"/>
  <c r="C63" i="11"/>
  <c r="C68" i="11"/>
  <c r="C67" i="11"/>
  <c r="C62" i="11"/>
  <c r="C72" i="11"/>
  <c r="C71" i="11"/>
  <c r="C70" i="11"/>
  <c r="C6" i="11"/>
  <c r="C77" i="11"/>
  <c r="C76" i="11"/>
  <c r="C80" i="11"/>
  <c r="C79" i="11"/>
  <c r="C83" i="11"/>
  <c r="C82" i="11"/>
  <c r="C75" i="11"/>
  <c r="C87" i="11"/>
  <c r="C86" i="11"/>
  <c r="C91" i="11"/>
  <c r="C90" i="11"/>
  <c r="C94" i="11"/>
  <c r="C93" i="11"/>
  <c r="C85" i="11"/>
  <c r="C74" i="11"/>
  <c r="C99" i="11"/>
  <c r="C98" i="11"/>
  <c r="C103" i="11"/>
  <c r="C102" i="11"/>
  <c r="C107" i="11"/>
  <c r="C106" i="11"/>
  <c r="C105" i="11"/>
  <c r="C97" i="11"/>
  <c r="C110" i="11"/>
  <c r="C109" i="11"/>
  <c r="C118" i="11"/>
  <c r="C117" i="11"/>
  <c r="C116" i="11"/>
  <c r="C108" i="11"/>
  <c r="C96" i="11"/>
  <c r="C122" i="11"/>
  <c r="C121" i="11"/>
  <c r="C120" i="11"/>
  <c r="C119" i="11"/>
  <c r="C128" i="11"/>
  <c r="C127" i="11"/>
  <c r="C126" i="11"/>
  <c r="C132" i="11"/>
  <c r="C131" i="11"/>
  <c r="C130" i="11"/>
  <c r="C125" i="11"/>
  <c r="C137" i="11"/>
  <c r="C136" i="11"/>
  <c r="C135" i="11"/>
  <c r="C134" i="11"/>
  <c r="C5" i="11"/>
  <c r="C142" i="11"/>
  <c r="C141" i="11"/>
  <c r="C146" i="11"/>
  <c r="C148" i="11"/>
  <c r="C150" i="11"/>
  <c r="C145" i="11"/>
  <c r="C153" i="11"/>
  <c r="C157" i="11"/>
  <c r="C164" i="11"/>
  <c r="C173" i="11"/>
  <c r="C175" i="11"/>
  <c r="C152" i="11"/>
  <c r="C184" i="11"/>
  <c r="C186" i="11"/>
  <c r="C183" i="11"/>
  <c r="C192" i="11"/>
  <c r="C191" i="11"/>
  <c r="C195" i="11"/>
  <c r="C194" i="11"/>
  <c r="C199" i="11"/>
  <c r="C198" i="11"/>
  <c r="C202" i="11"/>
  <c r="C205" i="11"/>
  <c r="C212" i="11"/>
  <c r="C214" i="11"/>
  <c r="C216" i="11"/>
  <c r="C201" i="11"/>
  <c r="C219" i="11"/>
  <c r="C221" i="11"/>
  <c r="C218" i="11"/>
  <c r="C224" i="11"/>
  <c r="C223" i="11"/>
  <c r="C144" i="11"/>
  <c r="C228" i="11"/>
  <c r="C232" i="11"/>
  <c r="C234" i="11"/>
  <c r="C227" i="11"/>
  <c r="C239" i="11"/>
  <c r="C243" i="11"/>
  <c r="C250" i="11"/>
  <c r="C259" i="11"/>
  <c r="C238" i="11"/>
  <c r="C266" i="11"/>
  <c r="C265" i="11"/>
  <c r="C270" i="11"/>
  <c r="C269" i="11"/>
  <c r="C273" i="11"/>
  <c r="C272" i="11"/>
  <c r="C226" i="11"/>
  <c r="C277" i="11"/>
  <c r="C276" i="11"/>
  <c r="C281" i="11"/>
  <c r="C283" i="11"/>
  <c r="C280" i="11"/>
  <c r="C286" i="11"/>
  <c r="C285" i="11"/>
  <c r="C275" i="11"/>
  <c r="C290" i="11"/>
  <c r="C293" i="11"/>
  <c r="C295" i="11"/>
  <c r="C297" i="11"/>
  <c r="C289" i="11"/>
  <c r="C300" i="11"/>
  <c r="C299" i="11"/>
  <c r="C303" i="11"/>
  <c r="C302" i="11"/>
  <c r="C311" i="11"/>
  <c r="C310" i="11"/>
  <c r="C288" i="11"/>
  <c r="C315" i="11"/>
  <c r="C314" i="11"/>
  <c r="C313" i="11"/>
  <c r="C140" i="11"/>
  <c r="C320" i="11"/>
  <c r="C319" i="11"/>
  <c r="C318" i="11"/>
  <c r="C317" i="11"/>
  <c r="C325" i="11"/>
  <c r="C324" i="11"/>
  <c r="C328" i="11"/>
  <c r="C327" i="11"/>
  <c r="C323" i="11"/>
  <c r="C322" i="11"/>
  <c r="C139" i="11"/>
  <c r="C4" i="11"/>
  <c r="D9" i="11"/>
  <c r="D11" i="11"/>
  <c r="D13" i="11"/>
  <c r="D8" i="11"/>
  <c r="D16" i="11"/>
  <c r="D15" i="11"/>
  <c r="D7" i="11"/>
  <c r="D20" i="11"/>
  <c r="D19" i="11"/>
  <c r="D23" i="11"/>
  <c r="D25" i="11"/>
  <c r="D34" i="11"/>
  <c r="D32" i="11"/>
  <c r="D22" i="11"/>
  <c r="D37" i="11"/>
  <c r="D39" i="11"/>
  <c r="D36" i="11"/>
  <c r="D18" i="11"/>
  <c r="D43" i="11"/>
  <c r="D47" i="11"/>
  <c r="D42" i="11"/>
  <c r="D41" i="11"/>
  <c r="D51" i="11"/>
  <c r="D50" i="11"/>
  <c r="D49" i="11"/>
  <c r="D58" i="11"/>
  <c r="D60" i="11"/>
  <c r="D57" i="11"/>
  <c r="D56" i="11"/>
  <c r="D64" i="11"/>
  <c r="D63" i="11"/>
  <c r="D68" i="11"/>
  <c r="D67" i="11"/>
  <c r="D62" i="11"/>
  <c r="D72" i="11"/>
  <c r="D71" i="11"/>
  <c r="D70" i="11"/>
  <c r="D6" i="11"/>
  <c r="D77" i="11"/>
  <c r="D76" i="11"/>
  <c r="D80" i="11"/>
  <c r="D79" i="11"/>
  <c r="D83" i="11"/>
  <c r="D82" i="11"/>
  <c r="D75" i="11"/>
  <c r="D87" i="11"/>
  <c r="D86" i="11"/>
  <c r="D91" i="11"/>
  <c r="D90" i="11"/>
  <c r="D94" i="11"/>
  <c r="D93" i="11"/>
  <c r="D85" i="11"/>
  <c r="D74" i="11"/>
  <c r="D99" i="11"/>
  <c r="D98" i="11"/>
  <c r="D103" i="11"/>
  <c r="D102" i="11"/>
  <c r="D106" i="11"/>
  <c r="D105" i="11"/>
  <c r="D97" i="11"/>
  <c r="D110" i="11"/>
  <c r="D109" i="11"/>
  <c r="D117" i="11"/>
  <c r="D116" i="11"/>
  <c r="D108" i="11"/>
  <c r="D96" i="11"/>
  <c r="D122" i="11"/>
  <c r="D121" i="11"/>
  <c r="D120" i="11"/>
  <c r="D119" i="11"/>
  <c r="D128" i="11"/>
  <c r="D127" i="11"/>
  <c r="D126" i="11"/>
  <c r="D132" i="11"/>
  <c r="D131" i="11"/>
  <c r="D130" i="11"/>
  <c r="D125" i="11"/>
  <c r="D137" i="11"/>
  <c r="D136" i="11"/>
  <c r="D135" i="11"/>
  <c r="D134" i="11"/>
  <c r="D5" i="11"/>
  <c r="D142" i="11"/>
  <c r="D141" i="11"/>
  <c r="D146" i="11"/>
  <c r="D148" i="11"/>
  <c r="D150" i="11"/>
  <c r="D145" i="11"/>
  <c r="D153" i="11"/>
  <c r="D157" i="11"/>
  <c r="D164" i="11"/>
  <c r="D173" i="11"/>
  <c r="D175" i="11"/>
  <c r="D152" i="11"/>
  <c r="D184" i="11"/>
  <c r="D186" i="11"/>
  <c r="D183" i="11"/>
  <c r="D192" i="11"/>
  <c r="D191" i="11"/>
  <c r="D195" i="11"/>
  <c r="D194" i="11"/>
  <c r="D199" i="11"/>
  <c r="D198" i="11"/>
  <c r="D202" i="11"/>
  <c r="D205" i="11"/>
  <c r="D212" i="11"/>
  <c r="D214" i="11"/>
  <c r="D216" i="11"/>
  <c r="D201" i="11"/>
  <c r="D219" i="11"/>
  <c r="D221" i="11"/>
  <c r="D218" i="11"/>
  <c r="D224" i="11"/>
  <c r="D223" i="11"/>
  <c r="D144" i="11"/>
  <c r="D228" i="11"/>
  <c r="D232" i="11"/>
  <c r="D234" i="11"/>
  <c r="D227" i="11"/>
  <c r="D239" i="11"/>
  <c r="D243" i="11"/>
  <c r="D250" i="11"/>
  <c r="D259" i="11"/>
  <c r="D238" i="11"/>
  <c r="D266" i="11"/>
  <c r="D265" i="11"/>
  <c r="D270" i="11"/>
  <c r="D269" i="11"/>
  <c r="D273" i="11"/>
  <c r="D272" i="11"/>
  <c r="D226" i="11"/>
  <c r="D277" i="11"/>
  <c r="D276" i="11"/>
  <c r="D281" i="11"/>
  <c r="D283" i="11"/>
  <c r="D280" i="11"/>
  <c r="D286" i="11"/>
  <c r="D285" i="11"/>
  <c r="D275" i="11"/>
  <c r="D290" i="11"/>
  <c r="D293" i="11"/>
  <c r="D295" i="11"/>
  <c r="D297" i="11"/>
  <c r="D289" i="11"/>
  <c r="D300" i="11"/>
  <c r="D299" i="11"/>
  <c r="D303" i="11"/>
  <c r="D302" i="11"/>
  <c r="D311" i="11"/>
  <c r="D310" i="11"/>
  <c r="D288" i="11"/>
  <c r="D315" i="11"/>
  <c r="D314" i="11"/>
  <c r="D313" i="11"/>
  <c r="D140" i="11"/>
  <c r="D320" i="11"/>
  <c r="D319" i="11"/>
  <c r="D318" i="11"/>
  <c r="D317" i="11"/>
  <c r="D325" i="11"/>
  <c r="D324" i="11"/>
  <c r="D328" i="11"/>
  <c r="D327" i="11"/>
  <c r="D323" i="11"/>
  <c r="D322" i="11"/>
  <c r="D139" i="11"/>
  <c r="D4" i="11"/>
  <c r="E9" i="11"/>
  <c r="E11" i="11"/>
  <c r="E13" i="11"/>
  <c r="E8" i="11"/>
  <c r="E16" i="11"/>
  <c r="E15" i="11"/>
  <c r="E7" i="11"/>
  <c r="E20" i="11"/>
  <c r="E19" i="11"/>
  <c r="E23" i="11"/>
  <c r="E25" i="11"/>
  <c r="E34" i="11"/>
  <c r="E32" i="11"/>
  <c r="E22" i="11"/>
  <c r="E37" i="11"/>
  <c r="E39" i="11"/>
  <c r="E36" i="11"/>
  <c r="E18" i="11"/>
  <c r="E43" i="11"/>
  <c r="E47" i="11"/>
  <c r="E42" i="11"/>
  <c r="E41" i="11"/>
  <c r="E51" i="11"/>
  <c r="E50" i="11"/>
  <c r="E49" i="11"/>
  <c r="E58" i="11"/>
  <c r="E60" i="11"/>
  <c r="E57" i="11"/>
  <c r="E56" i="11"/>
  <c r="E64" i="11"/>
  <c r="E63" i="11"/>
  <c r="E68" i="11"/>
  <c r="E67" i="11"/>
  <c r="E62" i="11"/>
  <c r="E72" i="11"/>
  <c r="E71" i="11"/>
  <c r="E70" i="11"/>
  <c r="E6" i="11"/>
  <c r="E77" i="11"/>
  <c r="E76" i="11"/>
  <c r="E80" i="11"/>
  <c r="E79" i="11"/>
  <c r="E83" i="11"/>
  <c r="E82" i="11"/>
  <c r="E75" i="11"/>
  <c r="E87" i="11"/>
  <c r="E86" i="11"/>
  <c r="E91" i="11"/>
  <c r="E90" i="11"/>
  <c r="E94" i="11"/>
  <c r="E93" i="11"/>
  <c r="E85" i="11"/>
  <c r="E74" i="11"/>
  <c r="E99" i="11"/>
  <c r="E98" i="11"/>
  <c r="E103" i="11"/>
  <c r="E102" i="11"/>
  <c r="E106" i="11"/>
  <c r="E105" i="11"/>
  <c r="E97" i="11"/>
  <c r="E110" i="11"/>
  <c r="E109" i="11"/>
  <c r="E117" i="11"/>
  <c r="E116" i="11"/>
  <c r="E108" i="11"/>
  <c r="E96" i="11"/>
  <c r="E122" i="11"/>
  <c r="E121" i="11"/>
  <c r="E120" i="11"/>
  <c r="E119" i="11"/>
  <c r="E128" i="11"/>
  <c r="E127" i="11"/>
  <c r="E126" i="11"/>
  <c r="E132" i="11"/>
  <c r="E131" i="11"/>
  <c r="E130" i="11"/>
  <c r="E125" i="11"/>
  <c r="E137" i="11"/>
  <c r="E136" i="11"/>
  <c r="E135" i="11"/>
  <c r="E134" i="11"/>
  <c r="E5" i="11"/>
  <c r="E142" i="11"/>
  <c r="E141" i="11"/>
  <c r="E146" i="11"/>
  <c r="E148" i="11"/>
  <c r="E150" i="11"/>
  <c r="E145" i="11"/>
  <c r="E153" i="11"/>
  <c r="E157" i="11"/>
  <c r="E164" i="11"/>
  <c r="E173" i="11"/>
  <c r="E175" i="11"/>
  <c r="E152" i="11"/>
  <c r="E184" i="11"/>
  <c r="E186" i="11"/>
  <c r="E183" i="11"/>
  <c r="E192" i="11"/>
  <c r="E191" i="11"/>
  <c r="E195" i="11"/>
  <c r="E194" i="11"/>
  <c r="E199" i="11"/>
  <c r="E198" i="11"/>
  <c r="E202" i="11"/>
  <c r="E205" i="11"/>
  <c r="E212" i="11"/>
  <c r="E214" i="11"/>
  <c r="E216" i="11"/>
  <c r="E201" i="11"/>
  <c r="E219" i="11"/>
  <c r="E221" i="11"/>
  <c r="E218" i="11"/>
  <c r="E224" i="11"/>
  <c r="E223" i="11"/>
  <c r="E144" i="11"/>
  <c r="E228" i="11"/>
  <c r="E232" i="11"/>
  <c r="E234" i="11"/>
  <c r="E227" i="11"/>
  <c r="E239" i="11"/>
  <c r="E243" i="11"/>
  <c r="E250" i="11"/>
  <c r="E259" i="11"/>
  <c r="E238" i="11"/>
  <c r="E266" i="11"/>
  <c r="E265" i="11"/>
  <c r="E270" i="11"/>
  <c r="E269" i="11"/>
  <c r="E273" i="11"/>
  <c r="E272" i="11"/>
  <c r="E226" i="11"/>
  <c r="E277" i="11"/>
  <c r="E276" i="11"/>
  <c r="E281" i="11"/>
  <c r="E283" i="11"/>
  <c r="E280" i="11"/>
  <c r="E286" i="11"/>
  <c r="E285" i="11"/>
  <c r="E275" i="11"/>
  <c r="E290" i="11"/>
  <c r="E293" i="11"/>
  <c r="E295" i="11"/>
  <c r="E297" i="11"/>
  <c r="E289" i="11"/>
  <c r="E300" i="11"/>
  <c r="E299" i="11"/>
  <c r="E303" i="11"/>
  <c r="E302" i="11"/>
  <c r="E311" i="11"/>
  <c r="E310" i="11"/>
  <c r="E288" i="11"/>
  <c r="E315" i="11"/>
  <c r="E314" i="11"/>
  <c r="E313" i="11"/>
  <c r="E140" i="11"/>
  <c r="E320" i="11"/>
  <c r="E319" i="11"/>
  <c r="E318" i="11"/>
  <c r="E317" i="11"/>
  <c r="E325" i="11"/>
  <c r="E324" i="11"/>
  <c r="E328" i="11"/>
  <c r="E327" i="11"/>
  <c r="E323" i="11"/>
  <c r="E322" i="11"/>
  <c r="E139" i="11"/>
  <c r="E4" i="11"/>
  <c r="D11" i="7"/>
  <c r="C11" i="7"/>
  <c r="B11" i="7"/>
  <c r="E11" i="5"/>
  <c r="D11" i="5"/>
  <c r="C11" i="5"/>
  <c r="G44" i="13"/>
  <c r="E78" i="13"/>
  <c r="E16" i="13"/>
  <c r="E79" i="13"/>
  <c r="F84" i="13"/>
  <c r="D28" i="3"/>
  <c r="G84" i="13"/>
  <c r="E28" i="3"/>
  <c r="E84" i="13"/>
  <c r="C28" i="3"/>
  <c r="F6" i="13"/>
  <c r="D27" i="3"/>
  <c r="G6" i="13"/>
  <c r="E27" i="3"/>
  <c r="E6" i="13"/>
  <c r="C27" i="3"/>
  <c r="F67" i="13"/>
  <c r="F65" i="13"/>
  <c r="F80" i="13"/>
  <c r="F74" i="13"/>
  <c r="F63" i="13"/>
  <c r="F62" i="13"/>
  <c r="D12" i="3"/>
  <c r="G67" i="13"/>
  <c r="G71" i="13"/>
  <c r="G65" i="13"/>
  <c r="G74" i="13"/>
  <c r="G63" i="13"/>
  <c r="G62" i="13"/>
  <c r="E12" i="3"/>
  <c r="E65" i="13"/>
  <c r="E74" i="13"/>
  <c r="E63" i="13"/>
  <c r="E62" i="13"/>
  <c r="C12" i="3"/>
  <c r="F44" i="13"/>
  <c r="F40" i="13"/>
  <c r="F38" i="13"/>
  <c r="F36" i="13"/>
  <c r="F52" i="13"/>
  <c r="F55" i="13"/>
  <c r="F59" i="13"/>
  <c r="F35" i="13"/>
  <c r="D11" i="3"/>
  <c r="G40" i="13"/>
  <c r="G38" i="13"/>
  <c r="G36" i="13"/>
  <c r="G52" i="13"/>
  <c r="G55" i="13"/>
  <c r="G59" i="13"/>
  <c r="G35" i="13"/>
  <c r="E11" i="3"/>
  <c r="E44" i="13"/>
  <c r="E40" i="13"/>
  <c r="E38" i="13"/>
  <c r="E36" i="13"/>
  <c r="E52" i="13"/>
  <c r="E55" i="13"/>
  <c r="E59" i="13"/>
  <c r="E35" i="13"/>
  <c r="C11" i="3"/>
  <c r="F28" i="13"/>
  <c r="F27" i="13"/>
  <c r="D9" i="3"/>
  <c r="G28" i="13"/>
  <c r="G27" i="13"/>
  <c r="E9" i="3"/>
  <c r="E28" i="13"/>
  <c r="E27" i="13"/>
  <c r="C9" i="3"/>
  <c r="F20" i="13"/>
  <c r="F13" i="13"/>
  <c r="F18" i="13"/>
  <c r="F23" i="13"/>
  <c r="F12" i="13"/>
  <c r="D8" i="3"/>
  <c r="G20" i="13"/>
  <c r="G13" i="13"/>
  <c r="G18" i="13"/>
  <c r="G23" i="13"/>
  <c r="G12" i="13"/>
  <c r="E8" i="3"/>
  <c r="E18" i="13"/>
  <c r="E13" i="13"/>
  <c r="E20" i="13"/>
  <c r="E23" i="13"/>
  <c r="E12" i="13"/>
  <c r="C8" i="3"/>
  <c r="G82" i="13"/>
  <c r="F82" i="13"/>
  <c r="E82" i="13"/>
  <c r="G30" i="13"/>
  <c r="F30" i="13"/>
  <c r="E30" i="13"/>
  <c r="D22" i="5"/>
  <c r="E22" i="5"/>
  <c r="C22" i="5"/>
  <c r="D20" i="5"/>
  <c r="E20" i="5"/>
  <c r="C20" i="5"/>
  <c r="D18" i="5"/>
  <c r="E18" i="5"/>
  <c r="C18" i="5"/>
  <c r="D17" i="5"/>
  <c r="E17" i="5"/>
  <c r="C17" i="5"/>
  <c r="D16" i="5"/>
  <c r="E16" i="5"/>
  <c r="C16" i="5"/>
  <c r="D15" i="5"/>
  <c r="E15" i="5"/>
  <c r="C15" i="5"/>
  <c r="D13" i="5"/>
  <c r="E13" i="5"/>
  <c r="C13" i="5"/>
  <c r="D9" i="5"/>
  <c r="E9" i="5"/>
  <c r="C9" i="5"/>
  <c r="D8" i="5"/>
  <c r="E8" i="5"/>
  <c r="C8" i="5"/>
  <c r="E114" i="11"/>
  <c r="D114" i="11"/>
  <c r="C114" i="11"/>
  <c r="E113" i="11"/>
  <c r="D113" i="11"/>
  <c r="C113" i="11"/>
  <c r="D7" i="5"/>
  <c r="E7" i="5"/>
  <c r="D10" i="5"/>
  <c r="D12" i="5"/>
  <c r="D14" i="5"/>
  <c r="D19" i="5"/>
  <c r="D21" i="5"/>
  <c r="D6" i="5"/>
  <c r="E10" i="5"/>
  <c r="E12" i="5"/>
  <c r="E14" i="5"/>
  <c r="E19" i="5"/>
  <c r="E21" i="5"/>
  <c r="E6" i="5"/>
  <c r="C7" i="5"/>
  <c r="C10" i="5"/>
  <c r="C12" i="5"/>
  <c r="C14" i="5"/>
  <c r="C19" i="5"/>
  <c r="C21" i="5"/>
  <c r="C6" i="5"/>
  <c r="D10" i="3"/>
  <c r="D7" i="3"/>
  <c r="D13" i="3"/>
  <c r="D21" i="3"/>
  <c r="D31" i="3"/>
  <c r="E10" i="3"/>
  <c r="E7" i="3"/>
  <c r="E13" i="3"/>
  <c r="E21" i="3"/>
  <c r="E31" i="3"/>
  <c r="C10" i="3"/>
  <c r="C7" i="3"/>
  <c r="C13" i="3"/>
  <c r="C21" i="3"/>
  <c r="C31" i="3"/>
  <c r="F6" i="8"/>
  <c r="G6" i="8"/>
  <c r="E6" i="8"/>
  <c r="F7" i="8"/>
  <c r="G7" i="8"/>
  <c r="E7" i="8"/>
  <c r="F10" i="8"/>
  <c r="F9" i="8"/>
  <c r="G10" i="8"/>
  <c r="G9" i="8"/>
  <c r="E10" i="8"/>
  <c r="E9" i="8"/>
  <c r="B10" i="7"/>
  <c r="B9" i="7"/>
  <c r="B8" i="7"/>
  <c r="C10" i="7"/>
  <c r="C9" i="7"/>
  <c r="C8" i="7"/>
  <c r="D10" i="7"/>
  <c r="D9" i="7"/>
  <c r="D8" i="7"/>
</calcChain>
</file>

<file path=xl/comments1.xml><?xml version="1.0" encoding="utf-8"?>
<comments xmlns="http://schemas.openxmlformats.org/spreadsheetml/2006/main">
  <authors>
    <author>TOMIĆ HELENA</author>
  </authors>
  <commentList>
    <comment ref="C26" authorId="0" shapeId="0">
      <text>
        <r>
          <rPr>
            <b/>
            <sz val="9"/>
            <color indexed="81"/>
            <rFont val="Tahoma"/>
            <family val="2"/>
          </rPr>
          <t>TOMIĆ HELENA:</t>
        </r>
        <r>
          <rPr>
            <sz val="9"/>
            <color indexed="81"/>
            <rFont val="Tahoma"/>
            <family val="2"/>
          </rPr>
          <t xml:space="preserve">
namještaj za adaptirane prostore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TOMIĆ HELENA:</t>
        </r>
        <r>
          <rPr>
            <sz val="9"/>
            <color indexed="81"/>
            <rFont val="Tahoma"/>
            <family val="2"/>
          </rPr>
          <t xml:space="preserve">
neutrošeni prihodi iz 2022.</t>
        </r>
      </text>
    </comment>
    <comment ref="C278" authorId="0" shapeId="0">
      <text>
        <r>
          <rPr>
            <b/>
            <sz val="9"/>
            <color indexed="81"/>
            <rFont val="Tahoma"/>
            <family val="2"/>
          </rPr>
          <t>TOMIĆ HELENA:</t>
        </r>
        <r>
          <rPr>
            <sz val="9"/>
            <color indexed="81"/>
            <rFont val="Tahoma"/>
            <family val="2"/>
          </rPr>
          <t xml:space="preserve">
plaća pripravnika HZZ</t>
        </r>
      </text>
    </comment>
    <comment ref="C279" authorId="0" shapeId="0">
      <text>
        <r>
          <rPr>
            <b/>
            <sz val="9"/>
            <color indexed="81"/>
            <rFont val="Tahoma"/>
            <family val="2"/>
          </rPr>
          <t>TOMIĆ HELENA:</t>
        </r>
        <r>
          <rPr>
            <sz val="9"/>
            <color indexed="81"/>
            <rFont val="Tahoma"/>
            <family val="2"/>
          </rPr>
          <t xml:space="preserve">
covid dodatak procjena g. Piacun</t>
        </r>
      </text>
    </comment>
  </commentList>
</comments>
</file>

<file path=xl/sharedStrings.xml><?xml version="1.0" encoding="utf-8"?>
<sst xmlns="http://schemas.openxmlformats.org/spreadsheetml/2006/main" count="519" uniqueCount="190">
  <si>
    <t>Klinički bolnički centar Zagreb</t>
  </si>
  <si>
    <t>INVESTICIJE U ZDRAVSTVENU INFRASTRUKTURU</t>
  </si>
  <si>
    <t>K891002</t>
  </si>
  <si>
    <t>KLINIČKI BOLNIČKI CENTAR ZAGREB – IZRAVNA KAPITALNA ULAGANJA</t>
  </si>
  <si>
    <t>Opći prihodi i primici</t>
  </si>
  <si>
    <t>Rashodi za nabavu proizvedene dugotrajne imovine</t>
  </si>
  <si>
    <t>Građevinski objekti</t>
  </si>
  <si>
    <t>Postrojenja i oprema</t>
  </si>
  <si>
    <t>Nematerijalna proizvedena imovina</t>
  </si>
  <si>
    <t>Rashodi za dodatna ulaganja na nefinancijskoj imovini</t>
  </si>
  <si>
    <t>Dodatna ulaganja na građevinskim objektima</t>
  </si>
  <si>
    <t>Vlastiti prihodi</t>
  </si>
  <si>
    <t>Dodatna ulaganja na postrojenjima i opremi</t>
  </si>
  <si>
    <t>Ostali prihodi za posebne namjene</t>
  </si>
  <si>
    <t>K891005</t>
  </si>
  <si>
    <t>OPERATIVNI PROGRAM KONKURENTNOST I KOHEZIJA</t>
  </si>
  <si>
    <t>Sredstva učešća za pomoći</t>
  </si>
  <si>
    <t>Materijalni rashodi</t>
  </si>
  <si>
    <t>Rashodi za usluge</t>
  </si>
  <si>
    <t>Europski fond za regionalni razvoj (ERDF</t>
  </si>
  <si>
    <t>SIGURNOST GRAĐANA I PRAVA NA ZDRAVSTVENE USLUGE</t>
  </si>
  <si>
    <t>A891001</t>
  </si>
  <si>
    <t>ADMINISTRACIJA I UPRAVLJANJE</t>
  </si>
  <si>
    <t>Rashodi za zaposlene</t>
  </si>
  <si>
    <t>Plaće (Bruto)</t>
  </si>
  <si>
    <t>Ostali rashodi za zaposlene</t>
  </si>
  <si>
    <t>Doprinosi na plaće</t>
  </si>
  <si>
    <t>Naknade troškova zaposlenima</t>
  </si>
  <si>
    <t>Rashodi za materijal i energiju</t>
  </si>
  <si>
    <t>Naknade troškova osobama izvan radnog odnosa</t>
  </si>
  <si>
    <t>Ostali nespomenuti rashodi poslovanja</t>
  </si>
  <si>
    <t>Financijski rashodi</t>
  </si>
  <si>
    <t>Kamate za primljene kredite i zajmove</t>
  </si>
  <si>
    <t>Ostali financijski rashodi</t>
  </si>
  <si>
    <t>Naknade građanima i kućanstvima na temelju osiguranja i druge naknade</t>
  </si>
  <si>
    <t>Ostale naknade građanima i kućanstvima iz proračuna</t>
  </si>
  <si>
    <t>Ostali rashodi</t>
  </si>
  <si>
    <t>Kazne, penali i naknade štete</t>
  </si>
  <si>
    <t>Rashodi za nabavu neproizvedene dugotrajne imovine</t>
  </si>
  <si>
    <t>Nematerijalna imovina</t>
  </si>
  <si>
    <t>Prijevozna sredstva</t>
  </si>
  <si>
    <t>Knjige, umjetnička djela i ostale izložbene vrijednosti</t>
  </si>
  <si>
    <t>Izdaci za otplatu glavnice primljenih kredita i zajmova</t>
  </si>
  <si>
    <t>Otplata glavnice primljenih kredita i zajmova od kreditnih i ostalih financijskih institucija izvan javnog sektora</t>
  </si>
  <si>
    <t>Otplata glavnice primljenih kredita od tuzemnih kreditnih institucija izvan javnog sektora</t>
  </si>
  <si>
    <t>Ostale pomoći</t>
  </si>
  <si>
    <t>Donacije</t>
  </si>
  <si>
    <t>Prihodi od nefinancijske imovine</t>
  </si>
  <si>
    <t>A891004</t>
  </si>
  <si>
    <t>OBRADA UZORAKA TKIVA ZA ZAKLADU ANA RUKAVINA</t>
  </si>
  <si>
    <t>A891006</t>
  </si>
  <si>
    <t>PROVEDBA PREVENTIVNIH PROGRAMA – KLINIČKI BOLNIČKI CENTAR ZAGREB</t>
  </si>
  <si>
    <t>PRIHODI UKUPNO</t>
  </si>
  <si>
    <t>PRIHODI POSLOVANJA</t>
  </si>
  <si>
    <t>PRIHODI OD PRODAJE NEFINANCIJSKE IMOVINE</t>
  </si>
  <si>
    <t>RASHODI UKUPNO</t>
  </si>
  <si>
    <t>RASHODI POSLOVANJA</t>
  </si>
  <si>
    <t>RASHODI ZA NEFINANCIJSKU IMOVINU</t>
  </si>
  <si>
    <t>RAZLIKA - VIŠAK/MANJAKA</t>
  </si>
  <si>
    <t>PRIMICI OD FINANCIJSKE IMOVINE I ZADUŽIVANJA</t>
  </si>
  <si>
    <t>IZDACI ZA FINANCIJSKU IMOVINU I OTPLATE ZAJMOVA</t>
  </si>
  <si>
    <t>NETO FINANCIRANJE</t>
  </si>
  <si>
    <t>Naziv izvora</t>
  </si>
  <si>
    <t>OPĆI PRIHODI I PRIMICI</t>
  </si>
  <si>
    <t>VLASTITI PRIHODI</t>
  </si>
  <si>
    <t>OSTALI PRIHODI ZA POSEBNE NAMJENE (PRIHODI OD HZZO-a)</t>
  </si>
  <si>
    <t>OSTALE POMOĆI</t>
  </si>
  <si>
    <t>DONACIJE</t>
  </si>
  <si>
    <t>Europski fond za regionalni razvoj</t>
  </si>
  <si>
    <t>Fond solidarnosti Europske unije - potres ožujak 2020</t>
  </si>
  <si>
    <t>Mehanizam za oporavak i otpornost</t>
  </si>
  <si>
    <t>Projekcija za 2024.</t>
  </si>
  <si>
    <t>Mehanizam oporavka</t>
  </si>
  <si>
    <t>K891007</t>
  </si>
  <si>
    <t>SANACIJA ŠTETA OD POTRESA</t>
  </si>
  <si>
    <t>SREDSTVA UČEŠĆA ZA POMOĆI</t>
  </si>
  <si>
    <t>EUROPSKI FOND ZA REGIONALNI RAZVOJ</t>
  </si>
  <si>
    <t>FOND SOLIDARNOSTI EUROPSKE UNIJE</t>
  </si>
  <si>
    <t>MEHANIZAM ZA OPORAVAK I OTPORNOST</t>
  </si>
  <si>
    <t>A) SAŽETAK RAČUNA PRIHODA I RASHODA</t>
  </si>
  <si>
    <t>B) SAŽETAK RAČUNA FINANCIRANJA</t>
  </si>
  <si>
    <t>C) PRENESENI VIŠAK ILI PRENESENI MANJAK I VIŠEGODIŠNJI PLAN URAVNOTEŽENJA</t>
  </si>
  <si>
    <t>Ukupan prijenos sredstava iz prethodne/ih godina</t>
  </si>
  <si>
    <t>Ukupan prijenos sredstava u sljedeću godinu</t>
  </si>
  <si>
    <t>PRIJENOS SREDSTAVA + NETO FINANCIRANJE</t>
  </si>
  <si>
    <t>Projekcija za 2025.</t>
  </si>
  <si>
    <t>Razred</t>
  </si>
  <si>
    <t>Skupina</t>
  </si>
  <si>
    <t>Izvor</t>
  </si>
  <si>
    <t>Naziv</t>
  </si>
  <si>
    <t>Prijedlog plana za 2023.</t>
  </si>
  <si>
    <t>UKUPNI PRIJENOS SREDSTAVA IZ PRETHODNE GODINE</t>
  </si>
  <si>
    <t>Prihodi poslovanja</t>
  </si>
  <si>
    <t>Pomoći iz inozemstva i od subjekata unutar općeg proračuna</t>
  </si>
  <si>
    <t>Prihodi od upravnih i administrativnih pristojbi, pristojbi po posebnim propisima i naknada</t>
  </si>
  <si>
    <t>Prihodi od prodaje proizvoda i robe te pruženih usluga i prihodi od donacija</t>
  </si>
  <si>
    <t>Prihodi iz nadležnog proračuna i od HZZO-a temeljem ugovornih obveza</t>
  </si>
  <si>
    <r>
      <t xml:space="preserve">Vlastiti prihodi - </t>
    </r>
    <r>
      <rPr>
        <b/>
        <i/>
        <sz val="10"/>
        <color theme="1"/>
        <rFont val="Arial"/>
        <family val="2"/>
      </rPr>
      <t>prijenos</t>
    </r>
  </si>
  <si>
    <r>
      <t xml:space="preserve">Ostali prihodi za posebne namjene - </t>
    </r>
    <r>
      <rPr>
        <b/>
        <i/>
        <sz val="10"/>
        <color theme="1"/>
        <rFont val="Arial"/>
        <family val="2"/>
      </rPr>
      <t>prijenos</t>
    </r>
  </si>
  <si>
    <r>
      <t xml:space="preserve">Ostale pomoći - </t>
    </r>
    <r>
      <rPr>
        <b/>
        <i/>
        <sz val="10"/>
        <color theme="1"/>
        <rFont val="Arial"/>
        <family val="2"/>
      </rPr>
      <t>prijenos</t>
    </r>
  </si>
  <si>
    <r>
      <t xml:space="preserve">Donacije - </t>
    </r>
    <r>
      <rPr>
        <b/>
        <i/>
        <sz val="10"/>
        <color theme="1"/>
        <rFont val="Arial"/>
        <family val="2"/>
      </rPr>
      <t>prijenos</t>
    </r>
  </si>
  <si>
    <r>
      <t xml:space="preserve">Prihodi od nefinancijske imovine - </t>
    </r>
    <r>
      <rPr>
        <b/>
        <i/>
        <sz val="10"/>
        <color theme="1"/>
        <rFont val="Arial"/>
        <family val="2"/>
      </rPr>
      <t>prijenos</t>
    </r>
  </si>
  <si>
    <t>Prihodi od prodaje nefinancijske imovine</t>
  </si>
  <si>
    <t>Prihodi od prodaje proizvedene dugotrajne imovine</t>
  </si>
  <si>
    <t>Ukupni prihodi</t>
  </si>
  <si>
    <t>A. RAČUN PRIHODA I RASHODA</t>
  </si>
  <si>
    <t>I. OPĆI DIO</t>
  </si>
  <si>
    <t>Prihodi od nefinancijske imovine i naknade šteta s osnova osiguranja</t>
  </si>
  <si>
    <t>Rashodi poslovanja</t>
  </si>
  <si>
    <t>Rashodi za nabavu nefinancijske imovine</t>
  </si>
  <si>
    <t>Ukupni rashodi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</si>
  <si>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</si>
  <si>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</si>
  <si>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</si>
  <si>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</si>
  <si>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BROJČANA OZNAKA I NAZIV</t>
  </si>
  <si>
    <t>UKUPNI RASHODI</t>
  </si>
  <si>
    <t>07 Zdravstvo</t>
  </si>
  <si>
    <t>B. RAČUN FINANCIRANJA</t>
  </si>
  <si>
    <t>RASHODI PREMA FUNKCIJSKOJ KLASIFIKACIJI</t>
  </si>
  <si>
    <t>073 Bolničke službe</t>
  </si>
  <si>
    <t>0732 Usluge specijalističkih bolnica</t>
  </si>
  <si>
    <t>Poslovni objekti</t>
  </si>
  <si>
    <t>Medicinska i laboratorijska oprema</t>
  </si>
  <si>
    <t>Ulaganja u računalne programe</t>
  </si>
  <si>
    <t>Licence</t>
  </si>
  <si>
    <t>Uredska oprema i namještaj</t>
  </si>
  <si>
    <t>Komunikacijska oprema</t>
  </si>
  <si>
    <t>Oprema za održavanje i zaštitu</t>
  </si>
  <si>
    <t>Instrumenti, uređaji i strojevi</t>
  </si>
  <si>
    <t>Uređaji, strojevi i oprema za ostale namjene</t>
  </si>
  <si>
    <t>Prijevozna sredstva u cestovnom prometu</t>
  </si>
  <si>
    <t>Intelektualne i osobne usluge</t>
  </si>
  <si>
    <t>Usluge promidžbe i informiranja</t>
  </si>
  <si>
    <t>Fond solidarnosti Europske unije - potres ožujak 2020.</t>
  </si>
  <si>
    <t>Usluge tekućeg i investicijskog održavanja</t>
  </si>
  <si>
    <t>K</t>
  </si>
  <si>
    <t>III. FAZA PROJEKTA RAZVOJA KBC-a ZAGREB</t>
  </si>
  <si>
    <t>ADAPTACIJA KLINIKE ZA ŽENSKE BOLESTI I PORODE</t>
  </si>
  <si>
    <t>IZGRADNJA NOVOG KRILA KLINIKE ZA PLUĆNE BOLESTI JORDANOVAC</t>
  </si>
  <si>
    <t>Materijal i sirovine</t>
  </si>
  <si>
    <t>Plaće za redovan rad</t>
  </si>
  <si>
    <t>Doprinosi za obvezno osiguranje u slučaju nezaposlenosti</t>
  </si>
  <si>
    <t>Službena putovanja</t>
  </si>
  <si>
    <t>Naknade za prijevoz, za rad na terenu i odvojeni život</t>
  </si>
  <si>
    <t>Stručno usavršavanje zaposlenika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</si>
  <si>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</si>
  <si>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</si>
  <si>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</si>
  <si>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</si>
  <si>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</si>
  <si>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</si>
  <si>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Komunalne usluge</t>
  </si>
  <si>
    <t>Zakupnine i najamnine</t>
  </si>
  <si>
    <t>Zdravstvene i veterinarske usluge</t>
  </si>
  <si>
    <t>Računalne usluge</t>
  </si>
  <si>
    <t>Ostale usluge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</si>
  <si>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</si>
  <si>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</si>
  <si>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</si>
  <si>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</si>
  <si>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</si>
  <si>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</si>
  <si>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Kamate za primljene kredite i zajmove od kreditnih i ostalih financijskih institucija izvan javnog sektora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</si>
  <si>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</si>
  <si>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</si>
  <si>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</si>
  <si>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</si>
  <si>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Naknade građanima i kućanstvima u novcu</t>
  </si>
  <si>
    <t>Naknade šteta pravnim i fizičkim osobama</t>
  </si>
  <si>
    <t>Ugovorene kazne i ostale naknade šteta</t>
  </si>
  <si>
    <t>Ceste, željeznice i ostali prometni objekti</t>
  </si>
  <si>
    <t>Knjige</t>
  </si>
  <si>
    <t>Place za prekovremeni rad</t>
  </si>
  <si>
    <t>Plaće za posebne uvjete rada</t>
  </si>
  <si>
    <t>Doprinosi za mirovinsko osiguranje</t>
  </si>
  <si>
    <t>Doprinosi za obvezno zdravstveno osiguranje</t>
  </si>
  <si>
    <t>Rashodi  za usluge</t>
  </si>
  <si>
    <t>RASHODI PREMA IZVORIMA FINANCIRANJA</t>
  </si>
  <si>
    <t>Prihodi za posebne namjene</t>
  </si>
  <si>
    <t>Pomoći</t>
  </si>
  <si>
    <t>Prihodi od prodaje i li zamjene nefinancijske imovine i naknade s naslova osiguranja</t>
  </si>
  <si>
    <t>II. POSEBNI DIO</t>
  </si>
  <si>
    <t>UKUPNI PRIJENOS SREDSTAVA U SLJEDEĆU GODINU</t>
  </si>
  <si>
    <t>Financijski plan KBC-a Zagreb za 2023. godinu i projekcije za 2024. i 2025. godinu</t>
  </si>
  <si>
    <t>*korekcija MFIN</t>
  </si>
  <si>
    <t>Šifra</t>
  </si>
  <si>
    <t>PLAN 2023.</t>
  </si>
  <si>
    <t>PROJEKCIJA 2024.</t>
  </si>
  <si>
    <t>PROJEKCIJA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</si>
</sst>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#,##0_ ;[Red]\-#,##0\ "/>
  </numFmts>
  <fonts count="30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39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</font>
    <font>
      <b/>
      <sz val="8"/>
      <name val="Arial"/>
      <family val="2"/>
    </font>
    <font>
      <b/>
      <sz val="8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</patternFill>
    </fill>
    <fill>
      <patternFill patternType="solid">
        <fgColor rgb="FFCC99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</borders>
  <cellStyleXfs count="14">
    <xf numFmtId="0" fontId="0" fillId="0" borderId="0"/>
    <xf numFmtId="4" fontId="1" fillId="2" borderId="1" applyNumberFormat="0" applyProtection="0">
      <alignment horizontal="left" vertical="center" indent="1" justifyLastLine="1"/>
    </xf>
    <xf numFmtId="4" fontId="1" fillId="2" borderId="1" applyNumberFormat="0" applyProtection="0">
      <alignment horizontal="left" vertical="center" indent="1" justifyLastLine="1"/>
    </xf>
    <xf numFmtId="0" fontId="1" fillId="3" borderId="1" applyNumberFormat="0" applyProtection="0">
      <alignment horizontal="left" vertical="center" indent="1" justifyLastLine="1"/>
    </xf>
    <xf numFmtId="4" fontId="1" fillId="4" borderId="1" applyNumberFormat="0" applyProtection="0">
      <alignment vertical="center"/>
    </xf>
    <xf numFmtId="0" fontId="1" fillId="5" borderId="1" applyNumberFormat="0" applyProtection="0">
      <alignment horizontal="left" vertical="center" indent="1" justifyLastLine="1"/>
    </xf>
    <xf numFmtId="0" fontId="1" fillId="7" borderId="1" applyNumberFormat="0" applyProtection="0">
      <alignment horizontal="left" vertical="center" indent="1" justifyLastLine="1"/>
    </xf>
    <xf numFmtId="4" fontId="2" fillId="7" borderId="2" applyNumberFormat="0" applyProtection="0">
      <alignment horizontal="right" vertical="center"/>
    </xf>
    <xf numFmtId="4" fontId="1" fillId="0" borderId="1" applyNumberFormat="0" applyProtection="0">
      <alignment horizontal="right" vertical="center"/>
    </xf>
    <xf numFmtId="0" fontId="7" fillId="13" borderId="2" applyNumberFormat="0" applyProtection="0">
      <alignment horizontal="left" vertical="center" indent="1"/>
    </xf>
    <xf numFmtId="4" fontId="9" fillId="15" borderId="4" applyNumberFormat="0" applyProtection="0">
      <alignment horizontal="right" vertical="center"/>
    </xf>
    <xf numFmtId="43" fontId="14" fillId="0" borderId="0" applyFont="0" applyFill="0" applyBorder="0" applyAlignment="0" applyProtection="0"/>
    <xf numFmtId="0" fontId="27" fillId="0" borderId="0"/>
    <xf numFmtId="0" fontId="14" fillId="0" borderId="0"/>
  </cellStyleXfs>
  <cellXfs count="154">
    <xf numFmtId="0" fontId="0" fillId="0" borderId="0" xfId="0"/>
    <xf numFmtId="3" fontId="0" fillId="0" borderId="0" xfId="0" applyNumberFormat="1"/>
    <xf numFmtId="0" fontId="6" fillId="12" borderId="3" xfId="0" applyFont="1" applyFill="1" applyBorder="1"/>
    <xf numFmtId="0" fontId="6" fillId="0" borderId="3" xfId="0" applyFont="1" applyBorder="1"/>
    <xf numFmtId="3" fontId="6" fillId="0" borderId="3" xfId="0" applyNumberFormat="1" applyFont="1" applyBorder="1"/>
    <xf numFmtId="0" fontId="6" fillId="0" borderId="0" xfId="0" applyFont="1"/>
    <xf numFmtId="0" fontId="5" fillId="12" borderId="3" xfId="0" applyFont="1" applyFill="1" applyBorder="1"/>
    <xf numFmtId="3" fontId="5" fillId="12" borderId="3" xfId="0" applyNumberFormat="1" applyFont="1" applyFill="1" applyBorder="1"/>
    <xf numFmtId="3" fontId="6" fillId="0" borderId="3" xfId="0" applyNumberFormat="1" applyFont="1" applyFill="1" applyBorder="1"/>
    <xf numFmtId="0" fontId="4" fillId="0" borderId="0" xfId="0" applyFont="1" applyAlignment="1">
      <alignment horizontal="center"/>
    </xf>
    <xf numFmtId="0" fontId="6" fillId="16" borderId="3" xfId="0" applyFont="1" applyFill="1" applyBorder="1"/>
    <xf numFmtId="3" fontId="6" fillId="16" borderId="3" xfId="0" applyNumberFormat="1" applyFont="1" applyFill="1" applyBorder="1"/>
    <xf numFmtId="0" fontId="0" fillId="0" borderId="5" xfId="0" applyBorder="1" applyAlignment="1">
      <alignment horizontal="center"/>
    </xf>
    <xf numFmtId="0" fontId="5" fillId="12" borderId="3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/>
    </xf>
    <xf numFmtId="0" fontId="10" fillId="0" borderId="3" xfId="0" applyFont="1" applyBorder="1"/>
    <xf numFmtId="0" fontId="11" fillId="0" borderId="3" xfId="0" applyFont="1" applyBorder="1"/>
    <xf numFmtId="0" fontId="13" fillId="0" borderId="3" xfId="0" applyFont="1" applyBorder="1"/>
    <xf numFmtId="0" fontId="13" fillId="16" borderId="3" xfId="0" applyFont="1" applyFill="1" applyBorder="1"/>
    <xf numFmtId="0" fontId="12" fillId="16" borderId="3" xfId="0" applyFont="1" applyFill="1" applyBorder="1"/>
    <xf numFmtId="0" fontId="10" fillId="16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Fill="1" applyBorder="1"/>
    <xf numFmtId="0" fontId="11" fillId="0" borderId="3" xfId="0" applyFont="1" applyFill="1" applyBorder="1"/>
    <xf numFmtId="0" fontId="13" fillId="0" borderId="3" xfId="0" applyFont="1" applyFill="1" applyBorder="1"/>
    <xf numFmtId="0" fontId="13" fillId="14" borderId="3" xfId="0" applyFont="1" applyFill="1" applyBorder="1"/>
    <xf numFmtId="0" fontId="13" fillId="0" borderId="3" xfId="0" applyFont="1" applyFill="1" applyBorder="1" applyAlignment="1">
      <alignment wrapText="1"/>
    </xf>
    <xf numFmtId="0" fontId="13" fillId="16" borderId="3" xfId="0" applyFont="1" applyFill="1" applyBorder="1" applyAlignment="1">
      <alignment wrapText="1"/>
    </xf>
    <xf numFmtId="0" fontId="15" fillId="16" borderId="3" xfId="0" applyFont="1" applyFill="1" applyBorder="1"/>
    <xf numFmtId="0" fontId="10" fillId="14" borderId="3" xfId="0" applyFont="1" applyFill="1" applyBorder="1"/>
    <xf numFmtId="0" fontId="13" fillId="14" borderId="3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14" borderId="3" xfId="0" applyFont="1" applyFill="1" applyBorder="1" applyAlignment="1">
      <alignment horizontal="center"/>
    </xf>
    <xf numFmtId="0" fontId="15" fillId="16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8" fillId="0" borderId="0" xfId="0" applyFont="1"/>
    <xf numFmtId="0" fontId="13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9" fillId="12" borderId="3" xfId="0" applyFont="1" applyFill="1" applyBorder="1" applyAlignment="1">
      <alignment horizontal="center" vertical="center"/>
    </xf>
    <xf numFmtId="0" fontId="19" fillId="12" borderId="3" xfId="0" applyFont="1" applyFill="1" applyBorder="1" applyAlignment="1">
      <alignment horizontal="center" vertical="center" wrapText="1"/>
    </xf>
    <xf numFmtId="0" fontId="10" fillId="14" borderId="3" xfId="0" applyFont="1" applyFill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 wrapText="1"/>
    </xf>
    <xf numFmtId="0" fontId="17" fillId="0" borderId="0" xfId="0" applyFont="1" applyAlignment="1"/>
    <xf numFmtId="3" fontId="13" fillId="16" borderId="3" xfId="0" applyNumberFormat="1" applyFont="1" applyFill="1" applyBorder="1"/>
    <xf numFmtId="3" fontId="13" fillId="0" borderId="3" xfId="0" applyNumberFormat="1" applyFont="1" applyBorder="1"/>
    <xf numFmtId="0" fontId="12" fillId="0" borderId="3" xfId="0" applyFont="1" applyBorder="1"/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vertical="top" wrapText="1"/>
    </xf>
    <xf numFmtId="1" fontId="1" fillId="10" borderId="1" xfId="6" quotePrefix="1" applyNumberFormat="1" applyFill="1" applyAlignment="1">
      <alignment horizontal="center" vertical="center" justifyLastLine="1"/>
    </xf>
    <xf numFmtId="1" fontId="1" fillId="17" borderId="1" xfId="6" quotePrefix="1" applyNumberFormat="1" applyFill="1" applyAlignment="1">
      <alignment horizontal="center" vertical="center" justifyLastLine="1"/>
    </xf>
    <xf numFmtId="1" fontId="1" fillId="11" borderId="1" xfId="6" quotePrefix="1" applyNumberFormat="1" applyFill="1" applyAlignment="1">
      <alignment horizontal="center" vertical="center" justifyLastLine="1"/>
    </xf>
    <xf numFmtId="4" fontId="0" fillId="0" borderId="0" xfId="0" applyNumberFormat="1"/>
    <xf numFmtId="3" fontId="7" fillId="16" borderId="3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/>
    </xf>
    <xf numFmtId="0" fontId="20" fillId="0" borderId="3" xfId="0" applyFont="1" applyFill="1" applyBorder="1"/>
    <xf numFmtId="3" fontId="21" fillId="0" borderId="3" xfId="0" applyNumberFormat="1" applyFont="1" applyFill="1" applyBorder="1" applyAlignment="1">
      <alignment horizontal="right"/>
    </xf>
    <xf numFmtId="0" fontId="7" fillId="16" borderId="7" xfId="0" applyFont="1" applyFill="1" applyBorder="1" applyAlignment="1">
      <alignment horizontal="left" vertical="center" wrapText="1"/>
    </xf>
    <xf numFmtId="1" fontId="1" fillId="17" borderId="3" xfId="6" quotePrefix="1" applyNumberFormat="1" applyFill="1" applyBorder="1" applyAlignment="1">
      <alignment horizontal="center" vertical="center" justifyLastLine="1"/>
    </xf>
    <xf numFmtId="3" fontId="10" fillId="0" borderId="3" xfId="0" applyNumberFormat="1" applyFont="1" applyFill="1" applyBorder="1"/>
    <xf numFmtId="3" fontId="13" fillId="0" borderId="3" xfId="0" applyNumberFormat="1" applyFont="1" applyFill="1" applyBorder="1"/>
    <xf numFmtId="0" fontId="7" fillId="16" borderId="3" xfId="0" applyFont="1" applyFill="1" applyBorder="1" applyAlignment="1">
      <alignment horizontal="left" vertical="center" wrapText="1"/>
    </xf>
    <xf numFmtId="3" fontId="10" fillId="0" borderId="3" xfId="0" applyNumberFormat="1" applyFont="1" applyBorder="1"/>
    <xf numFmtId="3" fontId="13" fillId="14" borderId="3" xfId="0" applyNumberFormat="1" applyFont="1" applyFill="1" applyBorder="1"/>
    <xf numFmtId="3" fontId="15" fillId="16" borderId="3" xfId="0" applyNumberFormat="1" applyFont="1" applyFill="1" applyBorder="1"/>
    <xf numFmtId="3" fontId="16" fillId="0" borderId="3" xfId="0" applyNumberFormat="1" applyFont="1" applyBorder="1"/>
    <xf numFmtId="3" fontId="21" fillId="0" borderId="0" xfId="0" applyNumberFormat="1" applyFont="1" applyFill="1" applyBorder="1" applyAlignment="1">
      <alignment horizontal="right"/>
    </xf>
    <xf numFmtId="3" fontId="8" fillId="0" borderId="3" xfId="0" applyNumberFormat="1" applyFont="1" applyBorder="1"/>
    <xf numFmtId="3" fontId="8" fillId="0" borderId="3" xfId="0" applyNumberFormat="1" applyFont="1" applyFill="1" applyBorder="1"/>
    <xf numFmtId="0" fontId="26" fillId="0" borderId="3" xfId="0" applyFont="1" applyFill="1" applyBorder="1"/>
    <xf numFmtId="0" fontId="26" fillId="0" borderId="3" xfId="0" applyFont="1" applyBorder="1"/>
    <xf numFmtId="164" fontId="1" fillId="10" borderId="1" xfId="4" applyNumberFormat="1" applyFill="1">
      <alignment vertical="center"/>
    </xf>
    <xf numFmtId="164" fontId="1" fillId="17" borderId="1" xfId="4" applyNumberFormat="1" applyFill="1">
      <alignment vertical="center"/>
    </xf>
    <xf numFmtId="164" fontId="3" fillId="11" borderId="3" xfId="7" applyNumberFormat="1" applyFont="1" applyFill="1" applyBorder="1">
      <alignment horizontal="right" vertical="center"/>
    </xf>
    <xf numFmtId="164" fontId="1" fillId="11" borderId="3" xfId="7" applyNumberFormat="1" applyFont="1" applyFill="1" applyBorder="1">
      <alignment horizontal="right" vertical="center"/>
    </xf>
    <xf numFmtId="164" fontId="3" fillId="14" borderId="3" xfId="7" applyNumberFormat="1" applyFont="1" applyFill="1" applyBorder="1">
      <alignment horizontal="right" vertical="center"/>
    </xf>
    <xf numFmtId="164" fontId="1" fillId="11" borderId="1" xfId="8" applyNumberFormat="1" applyFill="1">
      <alignment horizontal="right" vertical="center"/>
    </xf>
    <xf numFmtId="2" fontId="1" fillId="10" borderId="1" xfId="6" quotePrefix="1" applyNumberFormat="1" applyFill="1" applyAlignment="1">
      <alignment vertical="center" wrapText="1"/>
    </xf>
    <xf numFmtId="2" fontId="1" fillId="17" borderId="1" xfId="6" quotePrefix="1" applyNumberFormat="1" applyFill="1" applyAlignment="1">
      <alignment vertical="center" wrapText="1"/>
    </xf>
    <xf numFmtId="2" fontId="1" fillId="0" borderId="1" xfId="6" quotePrefix="1" applyNumberFormat="1" applyFill="1" applyAlignment="1">
      <alignment vertical="center" wrapText="1"/>
    </xf>
    <xf numFmtId="1" fontId="29" fillId="0" borderId="3" xfId="0" applyNumberFormat="1" applyFont="1" applyBorder="1" applyAlignment="1">
      <alignment horizontal="center"/>
    </xf>
    <xf numFmtId="2" fontId="29" fillId="0" borderId="3" xfId="0" applyNumberFormat="1" applyFont="1" applyBorder="1" applyAlignment="1">
      <alignment vertical="center" wrapText="1"/>
    </xf>
    <xf numFmtId="0" fontId="29" fillId="0" borderId="3" xfId="0" applyFont="1" applyBorder="1" applyAlignment="1">
      <alignment horizontal="center"/>
    </xf>
    <xf numFmtId="1" fontId="1" fillId="0" borderId="3" xfId="6" quotePrefix="1" applyNumberFormat="1" applyFill="1" applyBorder="1" applyAlignment="1">
      <alignment horizontal="center" vertical="center" justifyLastLine="1"/>
    </xf>
    <xf numFmtId="1" fontId="1" fillId="11" borderId="8" xfId="6" quotePrefix="1" applyNumberFormat="1" applyFill="1" applyBorder="1" applyAlignment="1">
      <alignment horizontal="center" vertical="center" justifyLastLine="1"/>
    </xf>
    <xf numFmtId="2" fontId="1" fillId="11" borderId="8" xfId="6" quotePrefix="1" applyNumberFormat="1" applyFill="1" applyBorder="1" applyAlignment="1">
      <alignment vertical="center" wrapText="1"/>
    </xf>
    <xf numFmtId="164" fontId="3" fillId="11" borderId="9" xfId="7" applyNumberFormat="1" applyFont="1" applyFill="1" applyBorder="1">
      <alignment horizontal="right" vertical="center"/>
    </xf>
    <xf numFmtId="1" fontId="28" fillId="19" borderId="3" xfId="3" quotePrefix="1" applyNumberFormat="1" applyFont="1" applyFill="1" applyBorder="1" applyAlignment="1">
      <alignment horizontal="center" vertical="center" justifyLastLine="1"/>
    </xf>
    <xf numFmtId="2" fontId="28" fillId="19" borderId="3" xfId="3" quotePrefix="1" applyNumberFormat="1" applyFont="1" applyFill="1" applyBorder="1" applyAlignment="1">
      <alignment vertical="center" wrapText="1"/>
    </xf>
    <xf numFmtId="164" fontId="28" fillId="19" borderId="3" xfId="4" applyNumberFormat="1" applyFont="1" applyFill="1" applyBorder="1">
      <alignment vertical="center"/>
    </xf>
    <xf numFmtId="1" fontId="28" fillId="6" borderId="3" xfId="5" quotePrefix="1" applyNumberFormat="1" applyFont="1" applyFill="1" applyBorder="1" applyAlignment="1">
      <alignment horizontal="center" vertical="center" justifyLastLine="1"/>
    </xf>
    <xf numFmtId="2" fontId="28" fillId="6" borderId="3" xfId="5" quotePrefix="1" applyNumberFormat="1" applyFont="1" applyFill="1" applyBorder="1" applyAlignment="1">
      <alignment vertical="center" wrapText="1"/>
    </xf>
    <xf numFmtId="164" fontId="28" fillId="6" borderId="3" xfId="4" applyNumberFormat="1" applyFont="1" applyFill="1" applyBorder="1">
      <alignment vertical="center"/>
    </xf>
    <xf numFmtId="1" fontId="28" fillId="8" borderId="3" xfId="6" quotePrefix="1" applyNumberFormat="1" applyFont="1" applyFill="1" applyBorder="1" applyAlignment="1">
      <alignment horizontal="center" vertical="center" justifyLastLine="1"/>
    </xf>
    <xf numFmtId="2" fontId="28" fillId="8" borderId="3" xfId="6" quotePrefix="1" applyNumberFormat="1" applyFont="1" applyFill="1" applyBorder="1" applyAlignment="1">
      <alignment vertical="center" wrapText="1"/>
    </xf>
    <xf numFmtId="164" fontId="28" fillId="8" borderId="3" xfId="4" applyNumberFormat="1" applyFont="1" applyFill="1" applyBorder="1">
      <alignment vertical="center"/>
    </xf>
    <xf numFmtId="1" fontId="1" fillId="9" borderId="3" xfId="6" quotePrefix="1" applyNumberFormat="1" applyFill="1" applyBorder="1" applyAlignment="1">
      <alignment horizontal="center" vertical="center" justifyLastLine="1"/>
    </xf>
    <xf numFmtId="2" fontId="1" fillId="9" borderId="3" xfId="6" quotePrefix="1" applyNumberFormat="1" applyFill="1" applyBorder="1" applyAlignment="1">
      <alignment vertical="center" wrapText="1"/>
    </xf>
    <xf numFmtId="164" fontId="1" fillId="9" borderId="3" xfId="4" applyNumberFormat="1" applyFill="1" applyBorder="1">
      <alignment vertical="center"/>
    </xf>
    <xf numFmtId="1" fontId="1" fillId="10" borderId="3" xfId="6" quotePrefix="1" applyNumberFormat="1" applyFill="1" applyBorder="1" applyAlignment="1">
      <alignment horizontal="center" vertical="center" justifyLastLine="1"/>
    </xf>
    <xf numFmtId="2" fontId="1" fillId="10" borderId="3" xfId="6" quotePrefix="1" applyNumberFormat="1" applyFill="1" applyBorder="1" applyAlignment="1">
      <alignment vertical="center" wrapText="1"/>
    </xf>
    <xf numFmtId="164" fontId="1" fillId="10" borderId="3" xfId="4" applyNumberFormat="1" applyFill="1" applyBorder="1">
      <alignment vertical="center"/>
    </xf>
    <xf numFmtId="2" fontId="1" fillId="17" borderId="3" xfId="6" quotePrefix="1" applyNumberFormat="1" applyFill="1" applyBorder="1" applyAlignment="1">
      <alignment vertical="center" wrapText="1"/>
    </xf>
    <xf numFmtId="164" fontId="1" fillId="17" borderId="3" xfId="4" applyNumberFormat="1" applyFill="1" applyBorder="1">
      <alignment vertical="center"/>
    </xf>
    <xf numFmtId="1" fontId="1" fillId="11" borderId="3" xfId="6" quotePrefix="1" applyNumberFormat="1" applyFill="1" applyBorder="1" applyAlignment="1">
      <alignment horizontal="center" vertical="center" justifyLastLine="1"/>
    </xf>
    <xf numFmtId="2" fontId="1" fillId="11" borderId="3" xfId="6" quotePrefix="1" applyNumberFormat="1" applyFill="1" applyBorder="1" applyAlignment="1">
      <alignment vertical="center" wrapText="1"/>
    </xf>
    <xf numFmtId="2" fontId="1" fillId="0" borderId="3" xfId="6" quotePrefix="1" applyNumberFormat="1" applyFill="1" applyBorder="1" applyAlignment="1">
      <alignment vertical="center" wrapText="1"/>
    </xf>
    <xf numFmtId="164" fontId="1" fillId="0" borderId="3" xfId="4" applyNumberFormat="1" applyFill="1" applyBorder="1">
      <alignment vertical="center"/>
    </xf>
    <xf numFmtId="164" fontId="22" fillId="11" borderId="3" xfId="7" applyNumberFormat="1" applyFont="1" applyFill="1" applyBorder="1">
      <alignment horizontal="right" vertical="center"/>
    </xf>
    <xf numFmtId="164" fontId="3" fillId="0" borderId="3" xfId="7" applyNumberFormat="1" applyFont="1" applyFill="1" applyBorder="1">
      <alignment horizontal="right" vertical="center"/>
    </xf>
    <xf numFmtId="164" fontId="1" fillId="0" borderId="3" xfId="7" applyNumberFormat="1" applyFont="1" applyFill="1" applyBorder="1">
      <alignment horizontal="right" vertical="center"/>
    </xf>
    <xf numFmtId="164" fontId="1" fillId="9" borderId="3" xfId="6" quotePrefix="1" applyNumberFormat="1" applyFill="1" applyBorder="1" applyAlignment="1">
      <alignment horizontal="right" vertical="top" wrapText="1"/>
    </xf>
    <xf numFmtId="164" fontId="1" fillId="10" borderId="3" xfId="6" quotePrefix="1" applyNumberFormat="1" applyFill="1" applyBorder="1" applyAlignment="1">
      <alignment horizontal="right" vertical="top" wrapText="1"/>
    </xf>
    <xf numFmtId="164" fontId="1" fillId="0" borderId="3" xfId="6" quotePrefix="1" applyNumberFormat="1" applyFill="1" applyBorder="1" applyAlignment="1">
      <alignment horizontal="right" vertical="top" wrapText="1"/>
    </xf>
    <xf numFmtId="164" fontId="1" fillId="14" borderId="3" xfId="8" applyNumberFormat="1" applyFont="1" applyFill="1" applyBorder="1" applyAlignment="1">
      <alignment horizontal="right" vertical="center"/>
    </xf>
    <xf numFmtId="164" fontId="1" fillId="10" borderId="3" xfId="6" quotePrefix="1" applyNumberFormat="1" applyFill="1" applyBorder="1" applyAlignment="1">
      <alignment horizontal="left" vertical="top" wrapText="1"/>
    </xf>
    <xf numFmtId="164" fontId="1" fillId="17" borderId="3" xfId="6" quotePrefix="1" applyNumberFormat="1" applyFill="1" applyBorder="1" applyAlignment="1">
      <alignment horizontal="left" vertical="top" wrapText="1"/>
    </xf>
    <xf numFmtId="164" fontId="1" fillId="11" borderId="3" xfId="6" quotePrefix="1" applyNumberFormat="1" applyFill="1" applyBorder="1" applyAlignment="1">
      <alignment horizontal="left" vertical="top" wrapText="1"/>
    </xf>
    <xf numFmtId="164" fontId="1" fillId="10" borderId="3" xfId="8" applyNumberFormat="1" applyFill="1" applyBorder="1">
      <alignment horizontal="right" vertical="center"/>
    </xf>
    <xf numFmtId="164" fontId="1" fillId="0" borderId="3" xfId="8" applyNumberFormat="1" applyFont="1" applyFill="1" applyBorder="1" applyAlignment="1">
      <alignment horizontal="right" vertical="center"/>
    </xf>
    <xf numFmtId="164" fontId="1" fillId="0" borderId="3" xfId="8" applyNumberFormat="1" applyFill="1" applyBorder="1" applyAlignment="1">
      <alignment horizontal="right" vertical="center"/>
    </xf>
    <xf numFmtId="164" fontId="1" fillId="11" borderId="3" xfId="8" applyNumberFormat="1" applyFont="1" applyFill="1" applyBorder="1" applyAlignment="1">
      <alignment horizontal="right" vertical="center"/>
    </xf>
    <xf numFmtId="164" fontId="22" fillId="18" borderId="3" xfId="8" applyNumberFormat="1" applyFont="1" applyFill="1" applyBorder="1" applyAlignment="1">
      <alignment horizontal="right" vertical="center"/>
    </xf>
    <xf numFmtId="164" fontId="1" fillId="9" borderId="3" xfId="4" applyNumberFormat="1" applyFill="1" applyBorder="1" applyAlignment="1">
      <alignment vertical="center"/>
    </xf>
    <xf numFmtId="164" fontId="1" fillId="10" borderId="3" xfId="8" applyNumberFormat="1" applyFill="1" applyBorder="1" applyAlignment="1">
      <alignment horizontal="right" vertical="center"/>
    </xf>
    <xf numFmtId="164" fontId="1" fillId="0" borderId="3" xfId="6" quotePrefix="1" applyNumberFormat="1" applyFill="1" applyBorder="1" applyAlignment="1">
      <alignment horizontal="right" vertical="center"/>
    </xf>
    <xf numFmtId="164" fontId="1" fillId="11" borderId="3" xfId="8" applyNumberFormat="1" applyFill="1" applyBorder="1" applyAlignment="1">
      <alignment horizontal="right" vertical="center"/>
    </xf>
    <xf numFmtId="164" fontId="1" fillId="10" borderId="3" xfId="6" quotePrefix="1" applyNumberFormat="1" applyFill="1" applyBorder="1" applyAlignment="1">
      <alignment horizontal="right" vertical="center"/>
    </xf>
    <xf numFmtId="164" fontId="1" fillId="11" borderId="3" xfId="8" applyNumberFormat="1" applyFill="1" applyBorder="1">
      <alignment horizontal="right" vertical="center"/>
    </xf>
    <xf numFmtId="164" fontId="1" fillId="10" borderId="3" xfId="6" quotePrefix="1" applyNumberFormat="1" applyFill="1" applyBorder="1" applyAlignment="1">
      <alignment horizontal="right" vertical="center" wrapText="1"/>
    </xf>
    <xf numFmtId="164" fontId="1" fillId="0" borderId="3" xfId="6" quotePrefix="1" applyNumberFormat="1" applyFill="1" applyBorder="1" applyAlignment="1">
      <alignment horizontal="right" vertical="center" wrapText="1"/>
    </xf>
    <xf numFmtId="164" fontId="22" fillId="18" borderId="3" xfId="8" applyNumberFormat="1" applyFont="1" applyFill="1" applyBorder="1">
      <alignment horizontal="right" vertical="center"/>
    </xf>
    <xf numFmtId="1" fontId="1" fillId="8" borderId="3" xfId="6" quotePrefix="1" applyNumberFormat="1" applyFill="1" applyBorder="1" applyAlignment="1">
      <alignment horizontal="center" vertical="center" wrapText="1" justifyLastLine="1"/>
    </xf>
    <xf numFmtId="2" fontId="1" fillId="8" borderId="3" xfId="6" quotePrefix="1" applyNumberFormat="1" applyFill="1" applyBorder="1" applyAlignment="1">
      <alignment vertical="center" wrapText="1"/>
    </xf>
    <xf numFmtId="164" fontId="1" fillId="8" borderId="3" xfId="4" applyNumberFormat="1" applyFill="1" applyBorder="1">
      <alignment vertical="center"/>
    </xf>
    <xf numFmtId="164" fontId="1" fillId="17" borderId="3" xfId="11" quotePrefix="1" applyNumberFormat="1" applyFont="1" applyFill="1" applyBorder="1" applyAlignment="1">
      <alignment horizontal="right" vertical="top" wrapText="1"/>
    </xf>
    <xf numFmtId="164" fontId="3" fillId="8" borderId="3" xfId="7" applyNumberFormat="1" applyFont="1" applyFill="1" applyBorder="1" applyAlignment="1">
      <alignment horizontal="right" vertical="center" wrapText="1"/>
    </xf>
    <xf numFmtId="164" fontId="1" fillId="9" borderId="3" xfId="4" applyNumberFormat="1" applyFill="1" applyBorder="1" applyAlignment="1">
      <alignment horizontal="right" vertical="center"/>
    </xf>
    <xf numFmtId="164" fontId="1" fillId="10" borderId="3" xfId="4" applyNumberFormat="1" applyFill="1" applyBorder="1" applyAlignment="1">
      <alignment horizontal="right" vertical="center"/>
    </xf>
    <xf numFmtId="164" fontId="1" fillId="0" borderId="3" xfId="8" applyNumberFormat="1" applyFill="1" applyBorder="1">
      <alignment horizontal="righ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7" fillId="16" borderId="6" xfId="0" applyFont="1" applyFill="1" applyBorder="1" applyAlignment="1">
      <alignment horizontal="left" vertical="center" wrapText="1"/>
    </xf>
    <xf numFmtId="0" fontId="7" fillId="16" borderId="7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1" fontId="25" fillId="0" borderId="0" xfId="0" applyNumberFormat="1" applyFont="1" applyAlignment="1">
      <alignment horizontal="center"/>
    </xf>
  </cellXfs>
  <cellStyles count="14">
    <cellStyle name="Comma" xfId="11" builtinId="3"/>
    <cellStyle name="Normal" xfId="0" builtinId="0"/>
    <cellStyle name="Normal 4" xfId="13"/>
    <cellStyle name="Normal 5" xfId="12"/>
    <cellStyle name="SAPBEXaggData" xfId="4"/>
    <cellStyle name="SAPBEXchaText" xfId="1"/>
    <cellStyle name="SAPBEXHLevel0" xfId="9"/>
    <cellStyle name="SAPBEXHLevel1" xfId="3"/>
    <cellStyle name="SAPBEXHLevel2" xfId="5"/>
    <cellStyle name="SAPBEXHLevel3" xfId="6"/>
    <cellStyle name="SAPBEXstdData" xfId="8"/>
    <cellStyle name="SAPBEXstdData 3" xfId="7"/>
    <cellStyle name="SAPBEXstdDataEmph" xfId="10"/>
    <cellStyle name="SAPBEXstdItem" xfId="2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0</xdr:rowOff>
    </xdr:from>
    <xdr:to>
      <xdr:col>2</xdr:col>
      <xdr:colOff>53340</xdr:colOff>
      <xdr:row>3</xdr:row>
      <xdr:rowOff>53340</xdr:rowOff>
    </xdr:to>
    <xdr:pic macro="[1]!DesignIconClicked">
      <xdr:nvPicPr>
        <xdr:cNvPr id="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53340</xdr:colOff>
      <xdr:row>3</xdr:row>
      <xdr:rowOff>53340</xdr:rowOff>
    </xdr:to>
    <xdr:pic macro="[1]!DesignIconClicked">
      <xdr:nvPicPr>
        <xdr:cNvPr id="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1]!DesignIconClicked">
      <xdr:nvPicPr>
        <xdr:cNvPr id="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1]!DesignIconClicked">
      <xdr:nvPicPr>
        <xdr:cNvPr id="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1]!DesignIconClicked">
      <xdr:nvPicPr>
        <xdr:cNvPr id="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1]!DesignIconClicked">
      <xdr:nvPicPr>
        <xdr:cNvPr id="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1]!DesignIconClicked">
      <xdr:nvPicPr>
        <xdr:cNvPr id="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1]!DesignIconClicked">
      <xdr:nvPicPr>
        <xdr:cNvPr id="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4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4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4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4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5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5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5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5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5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5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5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5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5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5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6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6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6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6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6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6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6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6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6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6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7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7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7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7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7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7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7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7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7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7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8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8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9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9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9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9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9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9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9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9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9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9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10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10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10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10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15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15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15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15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16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16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16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16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16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16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16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16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16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16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17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17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17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17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17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17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53340</xdr:colOff>
      <xdr:row>3</xdr:row>
      <xdr:rowOff>53340</xdr:rowOff>
    </xdr:to>
    <xdr:pic macro="[1]!DesignIconClicked">
      <xdr:nvPicPr>
        <xdr:cNvPr id="17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53340</xdr:colOff>
      <xdr:row>3</xdr:row>
      <xdr:rowOff>53340</xdr:rowOff>
    </xdr:to>
    <xdr:pic macro="[1]!DesignIconClicked">
      <xdr:nvPicPr>
        <xdr:cNvPr id="17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1]!DesignIconClicked">
      <xdr:nvPicPr>
        <xdr:cNvPr id="17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1]!DesignIconClicked">
      <xdr:nvPicPr>
        <xdr:cNvPr id="17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1]!DesignIconClicked">
      <xdr:nvPicPr>
        <xdr:cNvPr id="18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1]!DesignIconClicked">
      <xdr:nvPicPr>
        <xdr:cNvPr id="18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1]!DesignIconClicked">
      <xdr:nvPicPr>
        <xdr:cNvPr id="18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1]!DesignIconClicked">
      <xdr:nvPicPr>
        <xdr:cNvPr id="18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8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8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8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8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8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8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9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9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9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9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9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9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9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9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9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9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0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0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0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0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0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0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0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0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0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0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1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1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1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1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1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1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1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1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1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1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2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2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2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2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2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2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2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2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2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2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3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3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3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3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3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3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3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3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3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3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4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4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4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4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4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4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4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4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4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4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5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5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5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5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5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5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5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5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5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5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6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6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6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6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6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6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6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6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6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6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7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7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7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7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7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7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7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7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7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7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8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8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8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8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8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8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8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8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8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8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9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9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9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9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9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9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9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29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9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29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0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0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0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0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0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0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0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0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0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0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1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1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1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1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1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1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1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1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1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1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2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2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2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2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2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2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2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2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2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2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3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3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3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3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3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3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3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3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3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3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4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4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4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4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4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4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4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4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4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4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5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5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5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5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5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5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5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5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5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5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6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6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6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6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6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6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6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6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6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6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7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7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7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7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7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7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7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7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7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7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8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8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8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8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8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8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8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8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8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8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9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9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9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39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9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9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9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9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9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39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40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40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40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40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40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40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0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0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0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0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1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1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1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1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41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41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1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1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1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1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2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2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2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2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42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42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2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2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2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2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3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3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3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43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43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43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43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43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3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3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4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4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4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4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4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4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4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4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4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4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5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5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5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5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5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5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5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5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45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45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6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6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6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6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6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6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46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46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46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46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47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47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47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47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47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47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47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47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7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7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8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8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8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8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8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8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48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48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8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8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9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9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9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9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9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9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49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49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9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49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0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0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0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0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0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0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0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0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22860</xdr:colOff>
      <xdr:row>3</xdr:row>
      <xdr:rowOff>0</xdr:rowOff>
    </xdr:from>
    <xdr:ext cx="45720" cy="53340"/>
    <xdr:pic macro="[1]!DesignIconClicked">
      <xdr:nvPicPr>
        <xdr:cNvPr id="50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728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22860</xdr:colOff>
      <xdr:row>3</xdr:row>
      <xdr:rowOff>0</xdr:rowOff>
    </xdr:from>
    <xdr:ext cx="45720" cy="53340"/>
    <xdr:pic macro="[1]!DesignIconClicked">
      <xdr:nvPicPr>
        <xdr:cNvPr id="50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728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22860</xdr:colOff>
      <xdr:row>3</xdr:row>
      <xdr:rowOff>0</xdr:rowOff>
    </xdr:from>
    <xdr:ext cx="45720" cy="53340"/>
    <xdr:pic macro="[1]!DesignIconClicked">
      <xdr:nvPicPr>
        <xdr:cNvPr id="51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728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22860</xdr:colOff>
      <xdr:row>3</xdr:row>
      <xdr:rowOff>0</xdr:rowOff>
    </xdr:from>
    <xdr:ext cx="45720" cy="53340"/>
    <xdr:pic macro="[1]!DesignIconClicked">
      <xdr:nvPicPr>
        <xdr:cNvPr id="51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728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30480</xdr:colOff>
      <xdr:row>3</xdr:row>
      <xdr:rowOff>0</xdr:rowOff>
    </xdr:from>
    <xdr:ext cx="45720" cy="53340"/>
    <xdr:pic macro="[1]!DesignIconClicked">
      <xdr:nvPicPr>
        <xdr:cNvPr id="51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490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30480</xdr:colOff>
      <xdr:row>3</xdr:row>
      <xdr:rowOff>0</xdr:rowOff>
    </xdr:from>
    <xdr:ext cx="45720" cy="53340"/>
    <xdr:pic macro="[1]!DesignIconClicked">
      <xdr:nvPicPr>
        <xdr:cNvPr id="51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490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22860</xdr:colOff>
      <xdr:row>3</xdr:row>
      <xdr:rowOff>0</xdr:rowOff>
    </xdr:from>
    <xdr:ext cx="45720" cy="53340"/>
    <xdr:pic macro="[1]!DesignIconClicked">
      <xdr:nvPicPr>
        <xdr:cNvPr id="51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728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22860</xdr:colOff>
      <xdr:row>3</xdr:row>
      <xdr:rowOff>0</xdr:rowOff>
    </xdr:from>
    <xdr:ext cx="45720" cy="53340"/>
    <xdr:pic macro="[1]!DesignIconClicked">
      <xdr:nvPicPr>
        <xdr:cNvPr id="51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728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15240</xdr:colOff>
      <xdr:row>3</xdr:row>
      <xdr:rowOff>0</xdr:rowOff>
    </xdr:from>
    <xdr:ext cx="53340" cy="53340"/>
    <xdr:pic macro="[1]!DesignIconClicked">
      <xdr:nvPicPr>
        <xdr:cNvPr id="51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966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15240</xdr:colOff>
      <xdr:row>3</xdr:row>
      <xdr:rowOff>0</xdr:rowOff>
    </xdr:from>
    <xdr:ext cx="53340" cy="53340"/>
    <xdr:pic macro="[1]!DesignIconClicked">
      <xdr:nvPicPr>
        <xdr:cNvPr id="51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966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1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1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2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2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2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2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2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2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2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2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2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2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3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3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3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3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3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3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3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3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3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3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4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4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4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4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4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4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4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4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4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4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5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5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5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5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5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5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5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5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5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5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22860</xdr:colOff>
      <xdr:row>3</xdr:row>
      <xdr:rowOff>0</xdr:rowOff>
    </xdr:from>
    <xdr:ext cx="45720" cy="53340"/>
    <xdr:pic macro="[1]!DesignIconClicked">
      <xdr:nvPicPr>
        <xdr:cNvPr id="56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728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22860</xdr:colOff>
      <xdr:row>3</xdr:row>
      <xdr:rowOff>0</xdr:rowOff>
    </xdr:from>
    <xdr:ext cx="45720" cy="53340"/>
    <xdr:pic macro="[1]!DesignIconClicked">
      <xdr:nvPicPr>
        <xdr:cNvPr id="56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728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22860</xdr:colOff>
      <xdr:row>3</xdr:row>
      <xdr:rowOff>0</xdr:rowOff>
    </xdr:from>
    <xdr:ext cx="45720" cy="53340"/>
    <xdr:pic macro="[1]!DesignIconClicked">
      <xdr:nvPicPr>
        <xdr:cNvPr id="56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728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22860</xdr:colOff>
      <xdr:row>3</xdr:row>
      <xdr:rowOff>0</xdr:rowOff>
    </xdr:from>
    <xdr:ext cx="45720" cy="53340"/>
    <xdr:pic macro="[1]!DesignIconClicked">
      <xdr:nvPicPr>
        <xdr:cNvPr id="56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728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30480</xdr:colOff>
      <xdr:row>3</xdr:row>
      <xdr:rowOff>0</xdr:rowOff>
    </xdr:from>
    <xdr:ext cx="45720" cy="53340"/>
    <xdr:pic macro="[1]!DesignIconClicked">
      <xdr:nvPicPr>
        <xdr:cNvPr id="56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490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30480</xdr:colOff>
      <xdr:row>3</xdr:row>
      <xdr:rowOff>0</xdr:rowOff>
    </xdr:from>
    <xdr:ext cx="45720" cy="53340"/>
    <xdr:pic macro="[1]!DesignIconClicked">
      <xdr:nvPicPr>
        <xdr:cNvPr id="56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490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22860</xdr:colOff>
      <xdr:row>3</xdr:row>
      <xdr:rowOff>0</xdr:rowOff>
    </xdr:from>
    <xdr:ext cx="45720" cy="53340"/>
    <xdr:pic macro="[1]!DesignIconClicked">
      <xdr:nvPicPr>
        <xdr:cNvPr id="56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728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22860</xdr:colOff>
      <xdr:row>3</xdr:row>
      <xdr:rowOff>0</xdr:rowOff>
    </xdr:from>
    <xdr:ext cx="45720" cy="53340"/>
    <xdr:pic macro="[1]!DesignIconClicked">
      <xdr:nvPicPr>
        <xdr:cNvPr id="56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728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15240</xdr:colOff>
      <xdr:row>3</xdr:row>
      <xdr:rowOff>0</xdr:rowOff>
    </xdr:from>
    <xdr:ext cx="53340" cy="53340"/>
    <xdr:pic macro="[1]!DesignIconClicked">
      <xdr:nvPicPr>
        <xdr:cNvPr id="56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966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15240</xdr:colOff>
      <xdr:row>3</xdr:row>
      <xdr:rowOff>0</xdr:rowOff>
    </xdr:from>
    <xdr:ext cx="53340" cy="53340"/>
    <xdr:pic macro="[1]!DesignIconClicked">
      <xdr:nvPicPr>
        <xdr:cNvPr id="56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966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7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7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7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7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7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7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7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7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7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7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8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8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8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8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8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8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8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8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8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8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9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59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9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9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9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9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9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9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9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59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60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60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60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60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60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60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60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60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60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60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61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61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61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61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61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61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61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61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61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61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62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62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53340" cy="53340"/>
    <xdr:pic macro="[1]!DesignIconClicked">
      <xdr:nvPicPr>
        <xdr:cNvPr id="62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62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62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62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62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62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62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3</xdr:row>
      <xdr:rowOff>0</xdr:rowOff>
    </xdr:from>
    <xdr:ext cx="45720" cy="53340"/>
    <xdr:pic macro="[1]!DesignIconClicked">
      <xdr:nvPicPr>
        <xdr:cNvPr id="63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63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63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3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3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3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3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4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4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4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4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4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4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4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4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4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4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5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5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5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5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5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5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65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65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5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5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6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6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6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6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66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66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66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66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66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66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67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67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67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67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67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67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7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7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7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7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8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8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8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8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68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68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8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8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8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8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9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9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9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9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69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69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9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9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9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69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0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0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0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0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0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0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0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0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0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0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1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1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1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1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1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1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1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1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1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1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2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2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2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2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2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2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2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2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2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2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3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3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3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3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3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3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3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3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3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3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4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4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4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4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4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4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4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4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4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4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5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5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5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5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5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5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5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5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5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5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6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6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6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6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6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6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6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6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6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6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7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7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7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7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7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7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7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7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7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7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8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8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8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8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8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8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8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8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8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78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9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9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9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9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9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9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9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9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9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79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80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80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0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0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0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0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0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0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0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0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81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81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1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1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1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1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1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1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1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1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82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82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2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2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2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2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2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2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2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1]!DesignIconClicked">
      <xdr:nvPicPr>
        <xdr:cNvPr id="82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83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1]!DesignIconClicked">
      <xdr:nvPicPr>
        <xdr:cNvPr id="83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83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83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3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3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3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3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3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3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4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4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4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4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4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4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4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4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4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4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5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5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5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5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85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85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5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5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5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5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6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6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86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86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86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86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86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86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86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86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87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87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87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87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7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7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7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7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7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7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8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8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88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88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8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8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8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8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8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8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9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9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89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89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9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9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9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9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9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89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0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0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0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0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0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0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0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0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0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0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1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1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1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1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1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1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1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1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1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1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2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2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2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2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2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2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2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2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2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2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3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3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3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3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3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3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3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3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3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3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4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4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4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4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4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4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4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4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4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4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5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5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5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5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5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5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5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5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5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5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6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6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6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6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6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6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6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6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6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6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7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7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7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7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7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7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7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7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7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7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8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8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8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8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8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8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8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98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8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8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9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9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9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9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9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9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9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9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9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99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0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0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0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0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0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0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0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0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0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0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1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1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1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1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1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1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1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1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1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1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2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2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2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2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2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2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2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2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2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2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3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3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3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3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3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3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3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3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3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3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4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4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4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4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4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4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4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4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4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4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5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5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5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5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5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5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5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5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5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5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6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6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6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6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6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6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6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6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6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6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7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7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7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7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7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7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7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7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7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7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8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8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8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8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8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8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8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8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8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8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9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09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9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9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9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9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9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9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9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09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0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0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0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0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0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0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0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0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0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0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1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1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1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1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1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1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1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1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1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1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2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2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2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2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2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2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2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2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2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2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3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3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3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3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3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3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3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3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3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3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4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4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4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4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4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4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4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4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4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4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5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5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5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5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5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5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5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5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5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5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6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6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6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6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6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6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6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6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6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6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7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7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7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7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7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7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7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7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7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7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8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8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8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8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8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8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8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8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8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8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9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9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9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9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9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9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9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19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9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19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0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0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0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0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0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0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0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0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0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0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1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1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1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1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1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1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1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1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1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1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2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2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2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2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2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2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2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2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2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2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3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3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3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3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3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3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3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3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3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3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4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4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4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4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4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4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4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4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4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4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5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5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5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5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5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5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5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5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5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5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6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6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6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6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6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6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6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6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6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6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7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7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7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7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7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7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7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7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7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7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8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8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8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8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8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8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8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8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8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8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9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9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9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9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9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9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9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29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9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29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0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0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0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0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0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0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0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0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0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0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1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1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1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1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1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1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1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1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1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1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2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2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2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2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2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2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2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2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2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2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3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3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3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3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3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3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3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3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3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3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4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4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4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4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4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4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4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4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4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4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5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5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5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5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5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5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5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5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5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5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6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6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6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6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6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6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6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6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6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6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7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7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7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7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7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7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7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7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7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7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8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8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8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8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8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8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8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8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8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8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9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9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9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39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9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9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9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9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9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39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0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0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0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0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0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0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0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0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0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0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1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1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1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1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1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1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1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1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1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1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2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2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2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2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2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2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2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2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2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2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3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3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3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3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3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3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3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3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3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3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4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4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4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4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4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4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4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4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4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4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5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5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5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5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5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5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5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5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5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5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6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6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6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6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6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6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6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6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6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6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7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7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7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7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7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7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7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7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7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7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8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8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8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8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8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8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8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8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8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8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9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9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9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49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9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49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</xdr:colOff>
      <xdr:row>3</xdr:row>
      <xdr:rowOff>0</xdr:rowOff>
    </xdr:from>
    <xdr:ext cx="45720" cy="53340"/>
    <xdr:pic macro="[1]!DesignIconClicked">
      <xdr:nvPicPr>
        <xdr:cNvPr id="149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951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22860</xdr:colOff>
      <xdr:row>3</xdr:row>
      <xdr:rowOff>0</xdr:rowOff>
    </xdr:from>
    <xdr:ext cx="45720" cy="53340"/>
    <xdr:pic macro="[1]!DesignIconClicked">
      <xdr:nvPicPr>
        <xdr:cNvPr id="149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951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</xdr:colOff>
      <xdr:row>3</xdr:row>
      <xdr:rowOff>0</xdr:rowOff>
    </xdr:from>
    <xdr:ext cx="45720" cy="53340"/>
    <xdr:pic macro="[1]!DesignIconClicked">
      <xdr:nvPicPr>
        <xdr:cNvPr id="149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951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22860</xdr:colOff>
      <xdr:row>3</xdr:row>
      <xdr:rowOff>0</xdr:rowOff>
    </xdr:from>
    <xdr:ext cx="45720" cy="53340"/>
    <xdr:pic macro="[1]!DesignIconClicked">
      <xdr:nvPicPr>
        <xdr:cNvPr id="149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951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30480</xdr:colOff>
      <xdr:row>3</xdr:row>
      <xdr:rowOff>0</xdr:rowOff>
    </xdr:from>
    <xdr:ext cx="45720" cy="53340"/>
    <xdr:pic macro="[1]!DesignIconClicked">
      <xdr:nvPicPr>
        <xdr:cNvPr id="150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713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30480</xdr:colOff>
      <xdr:row>3</xdr:row>
      <xdr:rowOff>0</xdr:rowOff>
    </xdr:from>
    <xdr:ext cx="45720" cy="53340"/>
    <xdr:pic macro="[1]!DesignIconClicked">
      <xdr:nvPicPr>
        <xdr:cNvPr id="150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713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</xdr:colOff>
      <xdr:row>3</xdr:row>
      <xdr:rowOff>0</xdr:rowOff>
    </xdr:from>
    <xdr:ext cx="45720" cy="53340"/>
    <xdr:pic macro="[1]!DesignIconClicked">
      <xdr:nvPicPr>
        <xdr:cNvPr id="150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951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22860</xdr:colOff>
      <xdr:row>3</xdr:row>
      <xdr:rowOff>0</xdr:rowOff>
    </xdr:from>
    <xdr:ext cx="45720" cy="53340"/>
    <xdr:pic macro="[1]!DesignIconClicked">
      <xdr:nvPicPr>
        <xdr:cNvPr id="150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951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</xdr:colOff>
      <xdr:row>3</xdr:row>
      <xdr:rowOff>0</xdr:rowOff>
    </xdr:from>
    <xdr:ext cx="53340" cy="53340"/>
    <xdr:pic macro="[1]!DesignIconClicked">
      <xdr:nvPicPr>
        <xdr:cNvPr id="150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189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15240</xdr:colOff>
      <xdr:row>3</xdr:row>
      <xdr:rowOff>0</xdr:rowOff>
    </xdr:from>
    <xdr:ext cx="53340" cy="53340"/>
    <xdr:pic macro="[1]!DesignIconClicked">
      <xdr:nvPicPr>
        <xdr:cNvPr id="150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189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0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0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0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0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10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11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1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1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1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1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1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1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1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1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2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2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2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2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24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25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26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27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2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2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3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3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3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3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3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3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3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3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3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3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4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4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4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4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4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4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4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4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</xdr:colOff>
      <xdr:row>3</xdr:row>
      <xdr:rowOff>0</xdr:rowOff>
    </xdr:from>
    <xdr:ext cx="45720" cy="53340"/>
    <xdr:pic macro="[1]!DesignIconClicked">
      <xdr:nvPicPr>
        <xdr:cNvPr id="1548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951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22860</xdr:colOff>
      <xdr:row>3</xdr:row>
      <xdr:rowOff>0</xdr:rowOff>
    </xdr:from>
    <xdr:ext cx="45720" cy="53340"/>
    <xdr:pic macro="[1]!DesignIconClicked">
      <xdr:nvPicPr>
        <xdr:cNvPr id="1549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951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</xdr:colOff>
      <xdr:row>3</xdr:row>
      <xdr:rowOff>0</xdr:rowOff>
    </xdr:from>
    <xdr:ext cx="45720" cy="53340"/>
    <xdr:pic macro="[1]!DesignIconClicked">
      <xdr:nvPicPr>
        <xdr:cNvPr id="155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951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22860</xdr:colOff>
      <xdr:row>3</xdr:row>
      <xdr:rowOff>0</xdr:rowOff>
    </xdr:from>
    <xdr:ext cx="45720" cy="53340"/>
    <xdr:pic macro="[1]!DesignIconClicked">
      <xdr:nvPicPr>
        <xdr:cNvPr id="155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951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30480</xdr:colOff>
      <xdr:row>3</xdr:row>
      <xdr:rowOff>0</xdr:rowOff>
    </xdr:from>
    <xdr:ext cx="45720" cy="53340"/>
    <xdr:pic macro="[1]!DesignIconClicked">
      <xdr:nvPicPr>
        <xdr:cNvPr id="155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713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30480</xdr:colOff>
      <xdr:row>3</xdr:row>
      <xdr:rowOff>0</xdr:rowOff>
    </xdr:from>
    <xdr:ext cx="45720" cy="53340"/>
    <xdr:pic macro="[1]!DesignIconClicked">
      <xdr:nvPicPr>
        <xdr:cNvPr id="155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713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22860</xdr:colOff>
      <xdr:row>3</xdr:row>
      <xdr:rowOff>0</xdr:rowOff>
    </xdr:from>
    <xdr:ext cx="45720" cy="53340"/>
    <xdr:pic macro="[1]!DesignIconClicked">
      <xdr:nvPicPr>
        <xdr:cNvPr id="155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951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22860</xdr:colOff>
      <xdr:row>3</xdr:row>
      <xdr:rowOff>0</xdr:rowOff>
    </xdr:from>
    <xdr:ext cx="45720" cy="53340"/>
    <xdr:pic macro="[1]!DesignIconClicked">
      <xdr:nvPicPr>
        <xdr:cNvPr id="155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951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15240</xdr:colOff>
      <xdr:row>3</xdr:row>
      <xdr:rowOff>0</xdr:rowOff>
    </xdr:from>
    <xdr:ext cx="53340" cy="53340"/>
    <xdr:pic macro="[1]!DesignIconClicked">
      <xdr:nvPicPr>
        <xdr:cNvPr id="155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189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15240</xdr:colOff>
      <xdr:row>3</xdr:row>
      <xdr:rowOff>0</xdr:rowOff>
    </xdr:from>
    <xdr:ext cx="53340" cy="53340"/>
    <xdr:pic macro="[1]!DesignIconClicked">
      <xdr:nvPicPr>
        <xdr:cNvPr id="155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189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5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5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60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61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62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63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64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65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66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67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68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69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70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71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72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73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7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7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7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7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7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7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8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8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82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83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84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85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86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87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88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89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9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59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9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9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9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9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9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9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9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59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60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60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60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60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60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60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60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60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60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60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610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1]!DesignIconClicked">
      <xdr:nvPicPr>
        <xdr:cNvPr id="1611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612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613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614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615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616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617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618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1]!DesignIconClicked">
      <xdr:nvPicPr>
        <xdr:cNvPr id="1619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62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62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2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2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2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2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2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2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2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3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3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3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3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3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3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3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3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3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3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4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4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4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64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64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4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4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4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4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4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5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65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65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65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65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65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65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65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65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65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66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66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66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6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6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6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6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6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6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6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7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67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67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7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7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7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7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7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7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7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8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68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68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8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8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8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8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8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8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8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69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69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69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22860</xdr:colOff>
      <xdr:row>3</xdr:row>
      <xdr:rowOff>0</xdr:rowOff>
    </xdr:from>
    <xdr:ext cx="45720" cy="53340"/>
    <xdr:pic macro="[1]!DesignIconClicked">
      <xdr:nvPicPr>
        <xdr:cNvPr id="169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22860</xdr:colOff>
      <xdr:row>3</xdr:row>
      <xdr:rowOff>0</xdr:rowOff>
    </xdr:from>
    <xdr:ext cx="45720" cy="53340"/>
    <xdr:pic macro="[1]!DesignIconClicked">
      <xdr:nvPicPr>
        <xdr:cNvPr id="169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22860</xdr:colOff>
      <xdr:row>3</xdr:row>
      <xdr:rowOff>0</xdr:rowOff>
    </xdr:from>
    <xdr:ext cx="45720" cy="53340"/>
    <xdr:pic macro="[1]!DesignIconClicked">
      <xdr:nvPicPr>
        <xdr:cNvPr id="169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22860</xdr:colOff>
      <xdr:row>3</xdr:row>
      <xdr:rowOff>0</xdr:rowOff>
    </xdr:from>
    <xdr:ext cx="45720" cy="53340"/>
    <xdr:pic macro="[1]!DesignIconClicked">
      <xdr:nvPicPr>
        <xdr:cNvPr id="169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30480</xdr:colOff>
      <xdr:row>3</xdr:row>
      <xdr:rowOff>0</xdr:rowOff>
    </xdr:from>
    <xdr:ext cx="45720" cy="53340"/>
    <xdr:pic macro="[1]!DesignIconClicked">
      <xdr:nvPicPr>
        <xdr:cNvPr id="169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268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30480</xdr:colOff>
      <xdr:row>3</xdr:row>
      <xdr:rowOff>0</xdr:rowOff>
    </xdr:from>
    <xdr:ext cx="45720" cy="53340"/>
    <xdr:pic macro="[1]!DesignIconClicked">
      <xdr:nvPicPr>
        <xdr:cNvPr id="169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268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22860</xdr:colOff>
      <xdr:row>3</xdr:row>
      <xdr:rowOff>0</xdr:rowOff>
    </xdr:from>
    <xdr:ext cx="45720" cy="53340"/>
    <xdr:pic macro="[1]!DesignIconClicked">
      <xdr:nvPicPr>
        <xdr:cNvPr id="169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22860</xdr:colOff>
      <xdr:row>3</xdr:row>
      <xdr:rowOff>0</xdr:rowOff>
    </xdr:from>
    <xdr:ext cx="45720" cy="53340"/>
    <xdr:pic macro="[1]!DesignIconClicked">
      <xdr:nvPicPr>
        <xdr:cNvPr id="170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15240</xdr:colOff>
      <xdr:row>3</xdr:row>
      <xdr:rowOff>0</xdr:rowOff>
    </xdr:from>
    <xdr:ext cx="53340" cy="53340"/>
    <xdr:pic macro="[1]!DesignIconClicked">
      <xdr:nvPicPr>
        <xdr:cNvPr id="170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15240</xdr:colOff>
      <xdr:row>3</xdr:row>
      <xdr:rowOff>0</xdr:rowOff>
    </xdr:from>
    <xdr:ext cx="53340" cy="53340"/>
    <xdr:pic macro="[1]!DesignIconClicked">
      <xdr:nvPicPr>
        <xdr:cNvPr id="170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0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0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0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0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0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0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0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1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1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1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1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1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1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1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1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1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1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2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2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2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2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2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2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2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2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2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2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3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3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3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3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3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3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3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3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3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3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4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4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4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4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4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22860</xdr:colOff>
      <xdr:row>3</xdr:row>
      <xdr:rowOff>0</xdr:rowOff>
    </xdr:from>
    <xdr:ext cx="45720" cy="53340"/>
    <xdr:pic macro="[1]!DesignIconClicked">
      <xdr:nvPicPr>
        <xdr:cNvPr id="1745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22860</xdr:colOff>
      <xdr:row>3</xdr:row>
      <xdr:rowOff>0</xdr:rowOff>
    </xdr:from>
    <xdr:ext cx="45720" cy="53340"/>
    <xdr:pic macro="[1]!DesignIconClicked">
      <xdr:nvPicPr>
        <xdr:cNvPr id="1746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22860</xdr:colOff>
      <xdr:row>3</xdr:row>
      <xdr:rowOff>0</xdr:rowOff>
    </xdr:from>
    <xdr:ext cx="45720" cy="53340"/>
    <xdr:pic macro="[1]!DesignIconClicked">
      <xdr:nvPicPr>
        <xdr:cNvPr id="174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22860</xdr:colOff>
      <xdr:row>3</xdr:row>
      <xdr:rowOff>0</xdr:rowOff>
    </xdr:from>
    <xdr:ext cx="45720" cy="53340"/>
    <xdr:pic macro="[1]!DesignIconClicked">
      <xdr:nvPicPr>
        <xdr:cNvPr id="174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30480</xdr:colOff>
      <xdr:row>3</xdr:row>
      <xdr:rowOff>0</xdr:rowOff>
    </xdr:from>
    <xdr:ext cx="45720" cy="53340"/>
    <xdr:pic macro="[1]!DesignIconClicked">
      <xdr:nvPicPr>
        <xdr:cNvPr id="174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268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30480</xdr:colOff>
      <xdr:row>3</xdr:row>
      <xdr:rowOff>0</xdr:rowOff>
    </xdr:from>
    <xdr:ext cx="45720" cy="53340"/>
    <xdr:pic macro="[1]!DesignIconClicked">
      <xdr:nvPicPr>
        <xdr:cNvPr id="175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268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22860</xdr:colOff>
      <xdr:row>3</xdr:row>
      <xdr:rowOff>0</xdr:rowOff>
    </xdr:from>
    <xdr:ext cx="45720" cy="53340"/>
    <xdr:pic macro="[1]!DesignIconClicked">
      <xdr:nvPicPr>
        <xdr:cNvPr id="175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22860</xdr:colOff>
      <xdr:row>3</xdr:row>
      <xdr:rowOff>0</xdr:rowOff>
    </xdr:from>
    <xdr:ext cx="45720" cy="53340"/>
    <xdr:pic macro="[1]!DesignIconClicked">
      <xdr:nvPicPr>
        <xdr:cNvPr id="175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506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15240</xdr:colOff>
      <xdr:row>3</xdr:row>
      <xdr:rowOff>0</xdr:rowOff>
    </xdr:from>
    <xdr:ext cx="53340" cy="53340"/>
    <xdr:pic macro="[1]!DesignIconClicked">
      <xdr:nvPicPr>
        <xdr:cNvPr id="175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15240</xdr:colOff>
      <xdr:row>3</xdr:row>
      <xdr:rowOff>0</xdr:rowOff>
    </xdr:from>
    <xdr:ext cx="53340" cy="53340"/>
    <xdr:pic macro="[1]!DesignIconClicked">
      <xdr:nvPicPr>
        <xdr:cNvPr id="175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744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5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5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5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5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5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6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6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6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6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6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6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6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6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6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6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7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7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7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7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7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7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7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7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7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7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8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8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8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8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8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8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8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8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8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8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9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9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9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9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9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9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9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9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79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79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80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80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80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80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80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80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80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80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53340" cy="53340"/>
    <xdr:pic macro="[1]!DesignIconClicked">
      <xdr:nvPicPr>
        <xdr:cNvPr id="180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80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81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81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81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81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81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953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3</xdr:row>
      <xdr:rowOff>0</xdr:rowOff>
    </xdr:from>
    <xdr:ext cx="45720" cy="53340"/>
    <xdr:pic macro="[1]!DesignIconClicked">
      <xdr:nvPicPr>
        <xdr:cNvPr id="181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4038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twoCellAnchor editAs="oneCell">
    <xdr:from>
      <xdr:col>2</xdr:col>
      <xdr:colOff>0</xdr:colOff>
      <xdr:row>3</xdr:row>
      <xdr:rowOff>0</xdr:rowOff>
    </xdr:from>
    <xdr:to>
      <xdr:col>2</xdr:col>
      <xdr:colOff>53340</xdr:colOff>
      <xdr:row>3</xdr:row>
      <xdr:rowOff>53340</xdr:rowOff>
    </xdr:to>
    <xdr:pic macro="[2]!DesignIconClicked">
      <xdr:nvPicPr>
        <xdr:cNvPr id="181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53340</xdr:colOff>
      <xdr:row>3</xdr:row>
      <xdr:rowOff>53340</xdr:rowOff>
    </xdr:to>
    <xdr:pic macro="[2]!DesignIconClicked">
      <xdr:nvPicPr>
        <xdr:cNvPr id="182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2]!DesignIconClicked">
      <xdr:nvPicPr>
        <xdr:cNvPr id="182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2]!DesignIconClicked">
      <xdr:nvPicPr>
        <xdr:cNvPr id="182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2]!DesignIconClicked">
      <xdr:nvPicPr>
        <xdr:cNvPr id="182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2]!DesignIconClicked">
      <xdr:nvPicPr>
        <xdr:cNvPr id="182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2]!DesignIconClicked">
      <xdr:nvPicPr>
        <xdr:cNvPr id="1825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2]!DesignIconClicked">
      <xdr:nvPicPr>
        <xdr:cNvPr id="1826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2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2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2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3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3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3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3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3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3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3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3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3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3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4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84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84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4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4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4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4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4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4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84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85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85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85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85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85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85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85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85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85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85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86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6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6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6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6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6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6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6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6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86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87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7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7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7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7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7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7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7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7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87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88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8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8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8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8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8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8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8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8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88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89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9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9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9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9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9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9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9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89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89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0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0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0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0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0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0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0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0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0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0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1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1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1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1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1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1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1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1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1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1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2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2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2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2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2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2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2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2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2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2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3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3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3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3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3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35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36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3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3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3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4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4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4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4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4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4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4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4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4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4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5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5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5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5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5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5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5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5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5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5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6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6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6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6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6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6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6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6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6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6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7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7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7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7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7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7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7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7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7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7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8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8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8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8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8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8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8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8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8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8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199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9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199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0</xdr:colOff>
      <xdr:row>3</xdr:row>
      <xdr:rowOff>0</xdr:rowOff>
    </xdr:from>
    <xdr:to>
      <xdr:col>2</xdr:col>
      <xdr:colOff>53340</xdr:colOff>
      <xdr:row>3</xdr:row>
      <xdr:rowOff>53340</xdr:rowOff>
    </xdr:to>
    <xdr:pic macro="[2]!DesignIconClicked">
      <xdr:nvPicPr>
        <xdr:cNvPr id="199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53340</xdr:colOff>
      <xdr:row>3</xdr:row>
      <xdr:rowOff>53340</xdr:rowOff>
    </xdr:to>
    <xdr:pic macro="[2]!DesignIconClicked">
      <xdr:nvPicPr>
        <xdr:cNvPr id="199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2]!DesignIconClicked">
      <xdr:nvPicPr>
        <xdr:cNvPr id="199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2]!DesignIconClicked">
      <xdr:nvPicPr>
        <xdr:cNvPr id="199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2]!DesignIconClicked">
      <xdr:nvPicPr>
        <xdr:cNvPr id="199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2]!DesignIconClicked">
      <xdr:nvPicPr>
        <xdr:cNvPr id="199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2]!DesignIconClicked">
      <xdr:nvPicPr>
        <xdr:cNvPr id="199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3</xdr:row>
      <xdr:rowOff>0</xdr:rowOff>
    </xdr:from>
    <xdr:to>
      <xdr:col>2</xdr:col>
      <xdr:colOff>45720</xdr:colOff>
      <xdr:row>3</xdr:row>
      <xdr:rowOff>53340</xdr:rowOff>
    </xdr:to>
    <xdr:pic macro="[2]!DesignIconClicked">
      <xdr:nvPicPr>
        <xdr:cNvPr id="200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0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0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0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0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05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06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0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0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0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1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1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1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1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1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1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1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1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1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1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2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2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2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2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2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2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2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2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2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2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3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3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3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3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3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3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3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3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3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3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4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4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4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4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4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4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4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4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4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4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5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5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5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5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5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5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5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5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5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5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6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6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6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6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6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6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6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6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6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6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7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7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7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7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7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7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7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7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7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7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8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8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8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8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8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85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86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8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8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8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9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9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9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9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9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9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9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9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09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09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0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0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0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0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0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0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0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0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0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0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1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1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1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1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1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1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1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1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1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1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2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2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2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2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2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2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2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2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2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2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3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3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3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3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3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3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3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3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3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3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4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4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4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4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4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45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46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4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4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4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5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5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5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5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5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5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5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5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5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5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6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6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6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6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6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6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6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6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6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6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7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7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7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7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7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7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7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7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7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7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8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8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8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8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8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8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8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8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8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8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9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9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19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9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9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9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9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9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9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19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0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0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0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0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0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0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0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0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0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0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1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1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1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1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1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1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1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1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1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1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2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2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2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2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2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25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26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2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2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2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3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3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3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3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3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35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36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3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3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3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4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4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4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4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4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45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46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4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4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4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5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5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5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5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5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5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5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5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5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5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6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6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6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6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6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6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6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6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6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6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7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7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7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7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7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7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7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7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7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7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8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8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8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8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8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8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8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8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8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8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9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9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9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9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9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9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29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9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9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29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0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0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0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0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0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0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0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0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0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0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1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1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1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1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1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1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1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1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1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1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2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2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2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2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2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2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2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2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2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2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3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3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3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3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3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3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3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3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3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3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4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4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4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4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4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4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4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4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4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4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5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5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5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5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5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5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5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5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5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5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6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6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6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6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6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6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6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6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6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6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7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7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7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7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7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7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7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7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7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7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8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8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8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8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8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8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8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8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8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8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39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9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9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9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9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95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96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9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9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39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0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0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0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0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0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0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0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0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0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0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1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1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1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1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1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1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1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1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1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1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2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2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2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2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2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2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2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2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2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2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3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3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3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3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3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3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3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3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3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3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4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4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4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4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4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4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4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4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4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4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5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5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5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5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5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5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5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5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5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5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6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6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6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6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6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65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66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6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6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6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7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7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7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7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7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7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7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7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7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7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8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8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8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8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8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8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8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8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8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8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9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9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9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9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49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95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96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9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9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49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0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0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0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0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0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05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06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0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0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0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1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1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1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1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1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15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16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1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1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1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2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2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2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2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2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25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26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2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2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2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3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3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3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3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3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3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3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3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3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3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4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4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4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4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4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4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4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4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4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4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5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5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5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5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5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55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56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5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5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5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6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6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6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6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6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6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6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6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6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6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7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7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7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7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7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7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7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7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7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7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8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8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8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8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8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8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8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8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58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8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9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9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9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9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9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9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9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9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9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59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0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0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0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0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0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0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0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0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0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0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1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1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1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1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1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1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1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1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1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1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2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2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2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2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2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2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2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2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2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2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3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3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3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3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3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3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3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3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3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3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4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4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4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4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4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4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4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4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4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4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5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5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5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5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5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5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5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5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5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5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6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6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6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6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6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6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6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6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6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6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7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7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7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7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7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7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7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7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7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7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8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8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8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8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8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8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8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8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8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8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9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9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69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9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9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9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9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9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9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69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0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0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0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0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0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0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0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0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0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0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1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1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1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1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1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1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1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1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1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1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2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2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2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2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2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2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2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2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2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2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3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3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3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3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3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3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3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3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3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3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4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4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4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4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4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4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4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4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4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4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5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5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5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5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5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5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5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5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5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5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6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6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6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6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6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6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6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6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6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6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7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7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7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7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7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75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76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7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7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7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8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8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8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8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8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8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78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8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8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8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9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9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9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9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9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9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9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9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9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79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0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0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0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0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0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0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0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80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80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80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81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81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81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81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81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81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81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81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81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1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2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2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2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2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2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2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2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82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82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2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3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3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3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3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3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3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3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53340" cy="53340"/>
    <xdr:pic macro="[2]!DesignIconClicked">
      <xdr:nvPicPr>
        <xdr:cNvPr id="283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3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4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0</xdr:colOff>
      <xdr:row>3</xdr:row>
      <xdr:rowOff>0</xdr:rowOff>
    </xdr:from>
    <xdr:ext cx="45720" cy="53340"/>
    <xdr:pic macro="[2]!DesignIconClicked">
      <xdr:nvPicPr>
        <xdr:cNvPr id="284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4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5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5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5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5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5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5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5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85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85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5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6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6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6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6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6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6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6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86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86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6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7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7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7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7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7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7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7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87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87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7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8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8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8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8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8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8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8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88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88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88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89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9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9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9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9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95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96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9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9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89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0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0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0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0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0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0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0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0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0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0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1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1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1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1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1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1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1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1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1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1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2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2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2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2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2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2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2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2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2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2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3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3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3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3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3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3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3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3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3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3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4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4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4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4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4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4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4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4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4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4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5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5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5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5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5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5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5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5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5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5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6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6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6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6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6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6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6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6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6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6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7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7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7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7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7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75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76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7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7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7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298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8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8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8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8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85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86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8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8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89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90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91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92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9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9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9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9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9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9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299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0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0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0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0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0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0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0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0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0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0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1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1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1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13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14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1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1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1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1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1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2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2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2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2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2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25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26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27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28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29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30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31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32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33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34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35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36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37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38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3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4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4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4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4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4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4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4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47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48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49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50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51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52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53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54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5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5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5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5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5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6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6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6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6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6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6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66" name="BExVWYE5UFA4HO81T03WDOX5TG5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6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6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6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7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7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7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73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74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53340" cy="53340"/>
    <xdr:pic macro="[2]!DesignIconClicked">
      <xdr:nvPicPr>
        <xdr:cNvPr id="3075" name="BEx5H43LJXLEJFYLMOQQAHGVOUNS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5334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77" name="BEx7GWN4KZENT2RV98D3WG5T97T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78" name="BEx3GU0S64QOLUQWI8Z4JAN3MHD8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79" name="BExIX1S2IOITDU7RVNCR7B302B29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80" name="BExS6OTED6IW004K95OCE3ZMPD3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81" name="BExZKABMJJ6547JOE3D3RPWF6OIF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67056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oneCellAnchor>
  <xdr:oneCellAnchor>
    <xdr:from>
      <xdr:col>5</xdr:col>
      <xdr:colOff>0</xdr:colOff>
      <xdr:row>3</xdr:row>
      <xdr:rowOff>0</xdr:rowOff>
    </xdr:from>
    <xdr:ext cx="45720" cy="53340"/>
    <xdr:pic macro="[2]!DesignIconClicked">
      <xdr:nvPicPr>
        <xdr:cNvPr id="3082" name="BExIPK1OXY88009UC4IZH6CPNTZO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68125" y="762000"/>
          <a:ext cx="45720" cy="53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miz11\SFP%20-%20ODRA&#272;ENI%20POSLOVI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  <sheetName val="BExAnalyzer.xla"/>
    </sheetNames>
    <definedNames>
      <definedName name="DesignIconClicked"/>
    </defined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  <sheetName val="BExAnalyzer.xla"/>
    </sheetNames>
    <definedNames>
      <definedName name="DesignIconClicked"/>
    </defined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41"/>
  <sheetViews>
    <sheetView tabSelected="1" workbookViewId="0">
      <selection activeCell="E27" sqref="E27"/>
    </sheetView>
  </sheetViews>
  <sheetFormatPr defaultRowHeight="15" x14ac:dyDescent="0.25"/>
  <cols>
    <col min="1" max="1" width="8" customWidth="1"/>
    <col min="2" max="2" width="51.140625" customWidth="1"/>
    <col min="3" max="3" width="15.5703125" customWidth="1"/>
    <col min="4" max="4" width="17.85546875" customWidth="1"/>
    <col min="5" max="5" width="17.7109375" customWidth="1"/>
    <col min="258" max="258" width="52.7109375" customWidth="1"/>
    <col min="259" max="259" width="15.5703125" customWidth="1"/>
    <col min="260" max="260" width="17.85546875" customWidth="1"/>
    <col min="261" max="261" width="17.7109375" customWidth="1"/>
    <col min="514" max="514" width="52.7109375" customWidth="1"/>
    <col min="515" max="515" width="15.5703125" customWidth="1"/>
    <col min="516" max="516" width="17.85546875" customWidth="1"/>
    <col min="517" max="517" width="17.7109375" customWidth="1"/>
    <col min="770" max="770" width="52.7109375" customWidth="1"/>
    <col min="771" max="771" width="15.5703125" customWidth="1"/>
    <col min="772" max="772" width="17.85546875" customWidth="1"/>
    <col min="773" max="773" width="17.7109375" customWidth="1"/>
    <col min="1026" max="1026" width="52.7109375" customWidth="1"/>
    <col min="1027" max="1027" width="15.5703125" customWidth="1"/>
    <col min="1028" max="1028" width="17.85546875" customWidth="1"/>
    <col min="1029" max="1029" width="17.7109375" customWidth="1"/>
    <col min="1282" max="1282" width="52.7109375" customWidth="1"/>
    <col min="1283" max="1283" width="15.5703125" customWidth="1"/>
    <col min="1284" max="1284" width="17.85546875" customWidth="1"/>
    <col min="1285" max="1285" width="17.7109375" customWidth="1"/>
    <col min="1538" max="1538" width="52.7109375" customWidth="1"/>
    <col min="1539" max="1539" width="15.5703125" customWidth="1"/>
    <col min="1540" max="1540" width="17.85546875" customWidth="1"/>
    <col min="1541" max="1541" width="17.7109375" customWidth="1"/>
    <col min="1794" max="1794" width="52.7109375" customWidth="1"/>
    <col min="1795" max="1795" width="15.5703125" customWidth="1"/>
    <col min="1796" max="1796" width="17.85546875" customWidth="1"/>
    <col min="1797" max="1797" width="17.7109375" customWidth="1"/>
    <col min="2050" max="2050" width="52.7109375" customWidth="1"/>
    <col min="2051" max="2051" width="15.5703125" customWidth="1"/>
    <col min="2052" max="2052" width="17.85546875" customWidth="1"/>
    <col min="2053" max="2053" width="17.7109375" customWidth="1"/>
    <col min="2306" max="2306" width="52.7109375" customWidth="1"/>
    <col min="2307" max="2307" width="15.5703125" customWidth="1"/>
    <col min="2308" max="2308" width="17.85546875" customWidth="1"/>
    <col min="2309" max="2309" width="17.7109375" customWidth="1"/>
    <col min="2562" max="2562" width="52.7109375" customWidth="1"/>
    <col min="2563" max="2563" width="15.5703125" customWidth="1"/>
    <col min="2564" max="2564" width="17.85546875" customWidth="1"/>
    <col min="2565" max="2565" width="17.7109375" customWidth="1"/>
    <col min="2818" max="2818" width="52.7109375" customWidth="1"/>
    <col min="2819" max="2819" width="15.5703125" customWidth="1"/>
    <col min="2820" max="2820" width="17.85546875" customWidth="1"/>
    <col min="2821" max="2821" width="17.7109375" customWidth="1"/>
    <col min="3074" max="3074" width="52.7109375" customWidth="1"/>
    <col min="3075" max="3075" width="15.5703125" customWidth="1"/>
    <col min="3076" max="3076" width="17.85546875" customWidth="1"/>
    <col min="3077" max="3077" width="17.7109375" customWidth="1"/>
    <col min="3330" max="3330" width="52.7109375" customWidth="1"/>
    <col min="3331" max="3331" width="15.5703125" customWidth="1"/>
    <col min="3332" max="3332" width="17.85546875" customWidth="1"/>
    <col min="3333" max="3333" width="17.7109375" customWidth="1"/>
    <col min="3586" max="3586" width="52.7109375" customWidth="1"/>
    <col min="3587" max="3587" width="15.5703125" customWidth="1"/>
    <col min="3588" max="3588" width="17.85546875" customWidth="1"/>
    <col min="3589" max="3589" width="17.7109375" customWidth="1"/>
    <col min="3842" max="3842" width="52.7109375" customWidth="1"/>
    <col min="3843" max="3843" width="15.5703125" customWidth="1"/>
    <col min="3844" max="3844" width="17.85546875" customWidth="1"/>
    <col min="3845" max="3845" width="17.7109375" customWidth="1"/>
    <col min="4098" max="4098" width="52.7109375" customWidth="1"/>
    <col min="4099" max="4099" width="15.5703125" customWidth="1"/>
    <col min="4100" max="4100" width="17.85546875" customWidth="1"/>
    <col min="4101" max="4101" width="17.7109375" customWidth="1"/>
    <col min="4354" max="4354" width="52.7109375" customWidth="1"/>
    <col min="4355" max="4355" width="15.5703125" customWidth="1"/>
    <col min="4356" max="4356" width="17.85546875" customWidth="1"/>
    <col min="4357" max="4357" width="17.7109375" customWidth="1"/>
    <col min="4610" max="4610" width="52.7109375" customWidth="1"/>
    <col min="4611" max="4611" width="15.5703125" customWidth="1"/>
    <col min="4612" max="4612" width="17.85546875" customWidth="1"/>
    <col min="4613" max="4613" width="17.7109375" customWidth="1"/>
    <col min="4866" max="4866" width="52.7109375" customWidth="1"/>
    <col min="4867" max="4867" width="15.5703125" customWidth="1"/>
    <col min="4868" max="4868" width="17.85546875" customWidth="1"/>
    <col min="4869" max="4869" width="17.7109375" customWidth="1"/>
    <col min="5122" max="5122" width="52.7109375" customWidth="1"/>
    <col min="5123" max="5123" width="15.5703125" customWidth="1"/>
    <col min="5124" max="5124" width="17.85546875" customWidth="1"/>
    <col min="5125" max="5125" width="17.7109375" customWidth="1"/>
    <col min="5378" max="5378" width="52.7109375" customWidth="1"/>
    <col min="5379" max="5379" width="15.5703125" customWidth="1"/>
    <col min="5380" max="5380" width="17.85546875" customWidth="1"/>
    <col min="5381" max="5381" width="17.7109375" customWidth="1"/>
    <col min="5634" max="5634" width="52.7109375" customWidth="1"/>
    <col min="5635" max="5635" width="15.5703125" customWidth="1"/>
    <col min="5636" max="5636" width="17.85546875" customWidth="1"/>
    <col min="5637" max="5637" width="17.7109375" customWidth="1"/>
    <col min="5890" max="5890" width="52.7109375" customWidth="1"/>
    <col min="5891" max="5891" width="15.5703125" customWidth="1"/>
    <col min="5892" max="5892" width="17.85546875" customWidth="1"/>
    <col min="5893" max="5893" width="17.7109375" customWidth="1"/>
    <col min="6146" max="6146" width="52.7109375" customWidth="1"/>
    <col min="6147" max="6147" width="15.5703125" customWidth="1"/>
    <col min="6148" max="6148" width="17.85546875" customWidth="1"/>
    <col min="6149" max="6149" width="17.7109375" customWidth="1"/>
    <col min="6402" max="6402" width="52.7109375" customWidth="1"/>
    <col min="6403" max="6403" width="15.5703125" customWidth="1"/>
    <col min="6404" max="6404" width="17.85546875" customWidth="1"/>
    <col min="6405" max="6405" width="17.7109375" customWidth="1"/>
    <col min="6658" max="6658" width="52.7109375" customWidth="1"/>
    <col min="6659" max="6659" width="15.5703125" customWidth="1"/>
    <col min="6660" max="6660" width="17.85546875" customWidth="1"/>
    <col min="6661" max="6661" width="17.7109375" customWidth="1"/>
    <col min="6914" max="6914" width="52.7109375" customWidth="1"/>
    <col min="6915" max="6915" width="15.5703125" customWidth="1"/>
    <col min="6916" max="6916" width="17.85546875" customWidth="1"/>
    <col min="6917" max="6917" width="17.7109375" customWidth="1"/>
    <col min="7170" max="7170" width="52.7109375" customWidth="1"/>
    <col min="7171" max="7171" width="15.5703125" customWidth="1"/>
    <col min="7172" max="7172" width="17.85546875" customWidth="1"/>
    <col min="7173" max="7173" width="17.7109375" customWidth="1"/>
    <col min="7426" max="7426" width="52.7109375" customWidth="1"/>
    <col min="7427" max="7427" width="15.5703125" customWidth="1"/>
    <col min="7428" max="7428" width="17.85546875" customWidth="1"/>
    <col min="7429" max="7429" width="17.7109375" customWidth="1"/>
    <col min="7682" max="7682" width="52.7109375" customWidth="1"/>
    <col min="7683" max="7683" width="15.5703125" customWidth="1"/>
    <col min="7684" max="7684" width="17.85546875" customWidth="1"/>
    <col min="7685" max="7685" width="17.7109375" customWidth="1"/>
    <col min="7938" max="7938" width="52.7109375" customWidth="1"/>
    <col min="7939" max="7939" width="15.5703125" customWidth="1"/>
    <col min="7940" max="7940" width="17.85546875" customWidth="1"/>
    <col min="7941" max="7941" width="17.7109375" customWidth="1"/>
    <col min="8194" max="8194" width="52.7109375" customWidth="1"/>
    <col min="8195" max="8195" width="15.5703125" customWidth="1"/>
    <col min="8196" max="8196" width="17.85546875" customWidth="1"/>
    <col min="8197" max="8197" width="17.7109375" customWidth="1"/>
    <col min="8450" max="8450" width="52.7109375" customWidth="1"/>
    <col min="8451" max="8451" width="15.5703125" customWidth="1"/>
    <col min="8452" max="8452" width="17.85546875" customWidth="1"/>
    <col min="8453" max="8453" width="17.7109375" customWidth="1"/>
    <col min="8706" max="8706" width="52.7109375" customWidth="1"/>
    <col min="8707" max="8707" width="15.5703125" customWidth="1"/>
    <col min="8708" max="8708" width="17.85546875" customWidth="1"/>
    <col min="8709" max="8709" width="17.7109375" customWidth="1"/>
    <col min="8962" max="8962" width="52.7109375" customWidth="1"/>
    <col min="8963" max="8963" width="15.5703125" customWidth="1"/>
    <col min="8964" max="8964" width="17.85546875" customWidth="1"/>
    <col min="8965" max="8965" width="17.7109375" customWidth="1"/>
    <col min="9218" max="9218" width="52.7109375" customWidth="1"/>
    <col min="9219" max="9219" width="15.5703125" customWidth="1"/>
    <col min="9220" max="9220" width="17.85546875" customWidth="1"/>
    <col min="9221" max="9221" width="17.7109375" customWidth="1"/>
    <col min="9474" max="9474" width="52.7109375" customWidth="1"/>
    <col min="9475" max="9475" width="15.5703125" customWidth="1"/>
    <col min="9476" max="9476" width="17.85546875" customWidth="1"/>
    <col min="9477" max="9477" width="17.7109375" customWidth="1"/>
    <col min="9730" max="9730" width="52.7109375" customWidth="1"/>
    <col min="9731" max="9731" width="15.5703125" customWidth="1"/>
    <col min="9732" max="9732" width="17.85546875" customWidth="1"/>
    <col min="9733" max="9733" width="17.7109375" customWidth="1"/>
    <col min="9986" max="9986" width="52.7109375" customWidth="1"/>
    <col min="9987" max="9987" width="15.5703125" customWidth="1"/>
    <col min="9988" max="9988" width="17.85546875" customWidth="1"/>
    <col min="9989" max="9989" width="17.7109375" customWidth="1"/>
    <col min="10242" max="10242" width="52.7109375" customWidth="1"/>
    <col min="10243" max="10243" width="15.5703125" customWidth="1"/>
    <col min="10244" max="10244" width="17.85546875" customWidth="1"/>
    <col min="10245" max="10245" width="17.7109375" customWidth="1"/>
    <col min="10498" max="10498" width="52.7109375" customWidth="1"/>
    <col min="10499" max="10499" width="15.5703125" customWidth="1"/>
    <col min="10500" max="10500" width="17.85546875" customWidth="1"/>
    <col min="10501" max="10501" width="17.7109375" customWidth="1"/>
    <col min="10754" max="10754" width="52.7109375" customWidth="1"/>
    <col min="10755" max="10755" width="15.5703125" customWidth="1"/>
    <col min="10756" max="10756" width="17.85546875" customWidth="1"/>
    <col min="10757" max="10757" width="17.7109375" customWidth="1"/>
    <col min="11010" max="11010" width="52.7109375" customWidth="1"/>
    <col min="11011" max="11011" width="15.5703125" customWidth="1"/>
    <col min="11012" max="11012" width="17.85546875" customWidth="1"/>
    <col min="11013" max="11013" width="17.7109375" customWidth="1"/>
    <col min="11266" max="11266" width="52.7109375" customWidth="1"/>
    <col min="11267" max="11267" width="15.5703125" customWidth="1"/>
    <col min="11268" max="11268" width="17.85546875" customWidth="1"/>
    <col min="11269" max="11269" width="17.7109375" customWidth="1"/>
    <col min="11522" max="11522" width="52.7109375" customWidth="1"/>
    <col min="11523" max="11523" width="15.5703125" customWidth="1"/>
    <col min="11524" max="11524" width="17.85546875" customWidth="1"/>
    <col min="11525" max="11525" width="17.7109375" customWidth="1"/>
    <col min="11778" max="11778" width="52.7109375" customWidth="1"/>
    <col min="11779" max="11779" width="15.5703125" customWidth="1"/>
    <col min="11780" max="11780" width="17.85546875" customWidth="1"/>
    <col min="11781" max="11781" width="17.7109375" customWidth="1"/>
    <col min="12034" max="12034" width="52.7109375" customWidth="1"/>
    <col min="12035" max="12035" width="15.5703125" customWidth="1"/>
    <col min="12036" max="12036" width="17.85546875" customWidth="1"/>
    <col min="12037" max="12037" width="17.7109375" customWidth="1"/>
    <col min="12290" max="12290" width="52.7109375" customWidth="1"/>
    <col min="12291" max="12291" width="15.5703125" customWidth="1"/>
    <col min="12292" max="12292" width="17.85546875" customWidth="1"/>
    <col min="12293" max="12293" width="17.7109375" customWidth="1"/>
    <col min="12546" max="12546" width="52.7109375" customWidth="1"/>
    <col min="12547" max="12547" width="15.5703125" customWidth="1"/>
    <col min="12548" max="12548" width="17.85546875" customWidth="1"/>
    <col min="12549" max="12549" width="17.7109375" customWidth="1"/>
    <col min="12802" max="12802" width="52.7109375" customWidth="1"/>
    <col min="12803" max="12803" width="15.5703125" customWidth="1"/>
    <col min="12804" max="12804" width="17.85546875" customWidth="1"/>
    <col min="12805" max="12805" width="17.7109375" customWidth="1"/>
    <col min="13058" max="13058" width="52.7109375" customWidth="1"/>
    <col min="13059" max="13059" width="15.5703125" customWidth="1"/>
    <col min="13060" max="13060" width="17.85546875" customWidth="1"/>
    <col min="13061" max="13061" width="17.7109375" customWidth="1"/>
    <col min="13314" max="13314" width="52.7109375" customWidth="1"/>
    <col min="13315" max="13315" width="15.5703125" customWidth="1"/>
    <col min="13316" max="13316" width="17.85546875" customWidth="1"/>
    <col min="13317" max="13317" width="17.7109375" customWidth="1"/>
    <col min="13570" max="13570" width="52.7109375" customWidth="1"/>
    <col min="13571" max="13571" width="15.5703125" customWidth="1"/>
    <col min="13572" max="13572" width="17.85546875" customWidth="1"/>
    <col min="13573" max="13573" width="17.7109375" customWidth="1"/>
    <col min="13826" max="13826" width="52.7109375" customWidth="1"/>
    <col min="13827" max="13827" width="15.5703125" customWidth="1"/>
    <col min="13828" max="13828" width="17.85546875" customWidth="1"/>
    <col min="13829" max="13829" width="17.7109375" customWidth="1"/>
    <col min="14082" max="14082" width="52.7109375" customWidth="1"/>
    <col min="14083" max="14083" width="15.5703125" customWidth="1"/>
    <col min="14084" max="14084" width="17.85546875" customWidth="1"/>
    <col min="14085" max="14085" width="17.7109375" customWidth="1"/>
    <col min="14338" max="14338" width="52.7109375" customWidth="1"/>
    <col min="14339" max="14339" width="15.5703125" customWidth="1"/>
    <col min="14340" max="14340" width="17.85546875" customWidth="1"/>
    <col min="14341" max="14341" width="17.7109375" customWidth="1"/>
    <col min="14594" max="14594" width="52.7109375" customWidth="1"/>
    <col min="14595" max="14595" width="15.5703125" customWidth="1"/>
    <col min="14596" max="14596" width="17.85546875" customWidth="1"/>
    <col min="14597" max="14597" width="17.7109375" customWidth="1"/>
    <col min="14850" max="14850" width="52.7109375" customWidth="1"/>
    <col min="14851" max="14851" width="15.5703125" customWidth="1"/>
    <col min="14852" max="14852" width="17.85546875" customWidth="1"/>
    <col min="14853" max="14853" width="17.7109375" customWidth="1"/>
    <col min="15106" max="15106" width="52.7109375" customWidth="1"/>
    <col min="15107" max="15107" width="15.5703125" customWidth="1"/>
    <col min="15108" max="15108" width="17.85546875" customWidth="1"/>
    <col min="15109" max="15109" width="17.7109375" customWidth="1"/>
    <col min="15362" max="15362" width="52.7109375" customWidth="1"/>
    <col min="15363" max="15363" width="15.5703125" customWidth="1"/>
    <col min="15364" max="15364" width="17.85546875" customWidth="1"/>
    <col min="15365" max="15365" width="17.7109375" customWidth="1"/>
    <col min="15618" max="15618" width="52.7109375" customWidth="1"/>
    <col min="15619" max="15619" width="15.5703125" customWidth="1"/>
    <col min="15620" max="15620" width="17.85546875" customWidth="1"/>
    <col min="15621" max="15621" width="17.7109375" customWidth="1"/>
    <col min="15874" max="15874" width="52.7109375" customWidth="1"/>
    <col min="15875" max="15875" width="15.5703125" customWidth="1"/>
    <col min="15876" max="15876" width="17.85546875" customWidth="1"/>
    <col min="15877" max="15877" width="17.7109375" customWidth="1"/>
    <col min="16130" max="16130" width="52.7109375" customWidth="1"/>
    <col min="16131" max="16131" width="15.5703125" customWidth="1"/>
    <col min="16132" max="16132" width="17.85546875" customWidth="1"/>
    <col min="16133" max="16133" width="17.7109375" customWidth="1"/>
  </cols>
  <sheetData>
    <row r="1" spans="1:5" x14ac:dyDescent="0.25">
      <c r="A1" s="142"/>
      <c r="B1" s="142"/>
      <c r="C1" s="142"/>
      <c r="D1" s="142"/>
      <c r="E1" s="142"/>
    </row>
    <row r="2" spans="1:5" ht="15.75" x14ac:dyDescent="0.25">
      <c r="A2" s="143" t="s">
        <v>184</v>
      </c>
      <c r="B2" s="143"/>
      <c r="C2" s="143"/>
      <c r="D2" s="143"/>
      <c r="E2" s="143"/>
    </row>
    <row r="3" spans="1:5" ht="15.75" x14ac:dyDescent="0.25">
      <c r="A3" s="9"/>
      <c r="B3" s="9"/>
      <c r="C3" s="9"/>
      <c r="D3" s="9"/>
      <c r="E3" s="9"/>
    </row>
    <row r="4" spans="1:5" x14ac:dyDescent="0.25">
      <c r="A4" s="144" t="s">
        <v>79</v>
      </c>
      <c r="B4" s="144"/>
      <c r="C4" s="144"/>
      <c r="D4" s="144"/>
      <c r="E4" s="144"/>
    </row>
    <row r="5" spans="1:5" ht="11.25" customHeight="1" x14ac:dyDescent="0.25">
      <c r="A5" s="12"/>
      <c r="B5" s="12"/>
      <c r="C5" s="12"/>
      <c r="D5" s="12"/>
      <c r="E5" s="12"/>
    </row>
    <row r="6" spans="1:5" ht="42.75" customHeight="1" x14ac:dyDescent="0.25">
      <c r="A6" s="2"/>
      <c r="B6" s="2"/>
      <c r="C6" s="13" t="s">
        <v>90</v>
      </c>
      <c r="D6" s="14" t="s">
        <v>71</v>
      </c>
      <c r="E6" s="14" t="s">
        <v>85</v>
      </c>
    </row>
    <row r="7" spans="1:5" x14ac:dyDescent="0.25">
      <c r="A7" s="10"/>
      <c r="B7" s="10" t="s">
        <v>52</v>
      </c>
      <c r="C7" s="11">
        <f>SUM(C8:C9)</f>
        <v>466480934</v>
      </c>
      <c r="D7" s="11">
        <f>SUM(D8:D9)</f>
        <v>441796608</v>
      </c>
      <c r="E7" s="11">
        <f>SUM(E8:E9)</f>
        <v>452612487</v>
      </c>
    </row>
    <row r="8" spans="1:5" x14ac:dyDescent="0.25">
      <c r="A8" s="3">
        <v>6</v>
      </c>
      <c r="B8" s="3" t="s">
        <v>53</v>
      </c>
      <c r="C8" s="4">
        <f>SUM('RAČUN PRIHODA I RASHODA'!E12)</f>
        <v>466457044</v>
      </c>
      <c r="D8" s="4">
        <f>SUM('RAČUN PRIHODA I RASHODA'!F12)</f>
        <v>441772718</v>
      </c>
      <c r="E8" s="4">
        <f>SUM('RAČUN PRIHODA I RASHODA'!G12)</f>
        <v>452588597</v>
      </c>
    </row>
    <row r="9" spans="1:5" x14ac:dyDescent="0.25">
      <c r="A9" s="3">
        <v>7</v>
      </c>
      <c r="B9" s="3" t="s">
        <v>54</v>
      </c>
      <c r="C9" s="4">
        <f>SUM('RAČUN PRIHODA I RASHODA'!E27)</f>
        <v>23890</v>
      </c>
      <c r="D9" s="4">
        <f>SUM('RAČUN PRIHODA I RASHODA'!F27)</f>
        <v>23890</v>
      </c>
      <c r="E9" s="4">
        <f>SUM('RAČUN PRIHODA I RASHODA'!G27)</f>
        <v>23890</v>
      </c>
    </row>
    <row r="10" spans="1:5" x14ac:dyDescent="0.25">
      <c r="A10" s="10"/>
      <c r="B10" s="10" t="s">
        <v>55</v>
      </c>
      <c r="C10" s="11">
        <f>SUM(C11:C12)</f>
        <v>471147123</v>
      </c>
      <c r="D10" s="11">
        <f t="shared" ref="D10:E10" si="0">SUM(D11:D12)</f>
        <v>441485554</v>
      </c>
      <c r="E10" s="11">
        <f t="shared" si="0"/>
        <v>452025920</v>
      </c>
    </row>
    <row r="11" spans="1:5" x14ac:dyDescent="0.25">
      <c r="A11" s="3">
        <v>3</v>
      </c>
      <c r="B11" s="3" t="s">
        <v>56</v>
      </c>
      <c r="C11" s="8">
        <f>SUM('RAČUN PRIHODA I RASHODA'!E35)</f>
        <v>402099292</v>
      </c>
      <c r="D11" s="8">
        <f>SUM('RAČUN PRIHODA I RASHODA'!F35)</f>
        <v>414512968</v>
      </c>
      <c r="E11" s="8">
        <f>SUM('RAČUN PRIHODA I RASHODA'!G35)</f>
        <v>417397387</v>
      </c>
    </row>
    <row r="12" spans="1:5" x14ac:dyDescent="0.25">
      <c r="A12" s="3">
        <v>4</v>
      </c>
      <c r="B12" s="3" t="s">
        <v>57</v>
      </c>
      <c r="C12" s="8">
        <f>SUM('RAČUN PRIHODA I RASHODA'!E62)</f>
        <v>69047831</v>
      </c>
      <c r="D12" s="8">
        <f>SUM('RAČUN PRIHODA I RASHODA'!F62)</f>
        <v>26972586</v>
      </c>
      <c r="E12" s="8">
        <f>SUM('RAČUN PRIHODA I RASHODA'!G62)</f>
        <v>34628533</v>
      </c>
    </row>
    <row r="13" spans="1:5" x14ac:dyDescent="0.25">
      <c r="A13" s="10"/>
      <c r="B13" s="10" t="s">
        <v>58</v>
      </c>
      <c r="C13" s="11">
        <f>C7-C10</f>
        <v>-4666189</v>
      </c>
      <c r="D13" s="11">
        <f>D7-D10</f>
        <v>311054</v>
      </c>
      <c r="E13" s="11">
        <f>E7-E10</f>
        <v>586567</v>
      </c>
    </row>
    <row r="14" spans="1:5" ht="10.5" customHeight="1" x14ac:dyDescent="0.25">
      <c r="A14" s="5"/>
      <c r="B14" s="5"/>
      <c r="C14" s="5"/>
      <c r="D14" s="5"/>
      <c r="E14" s="5"/>
    </row>
    <row r="15" spans="1:5" ht="10.5" customHeight="1" x14ac:dyDescent="0.25">
      <c r="A15" s="5"/>
      <c r="B15" s="5"/>
      <c r="C15" s="5"/>
      <c r="D15" s="5"/>
      <c r="E15" s="5"/>
    </row>
    <row r="16" spans="1:5" x14ac:dyDescent="0.25">
      <c r="A16" s="145" t="s">
        <v>80</v>
      </c>
      <c r="B16" s="145"/>
      <c r="C16" s="145"/>
      <c r="D16" s="145"/>
      <c r="E16" s="145"/>
    </row>
    <row r="17" spans="1:8" ht="11.25" customHeight="1" x14ac:dyDescent="0.25">
      <c r="A17" s="5"/>
      <c r="B17" s="5"/>
      <c r="C17" s="5"/>
      <c r="D17" s="5"/>
      <c r="E17" s="5"/>
    </row>
    <row r="18" spans="1:8" ht="42.75" customHeight="1" x14ac:dyDescent="0.25">
      <c r="A18" s="2"/>
      <c r="B18" s="2"/>
      <c r="C18" s="13" t="s">
        <v>90</v>
      </c>
      <c r="D18" s="14" t="s">
        <v>71</v>
      </c>
      <c r="E18" s="14" t="s">
        <v>85</v>
      </c>
      <c r="H18" s="1"/>
    </row>
    <row r="19" spans="1:8" x14ac:dyDescent="0.25">
      <c r="A19" s="3">
        <v>8</v>
      </c>
      <c r="B19" s="3" t="s">
        <v>59</v>
      </c>
      <c r="C19" s="4">
        <v>0</v>
      </c>
      <c r="D19" s="4">
        <v>0</v>
      </c>
      <c r="E19" s="4">
        <v>0</v>
      </c>
    </row>
    <row r="20" spans="1:8" x14ac:dyDescent="0.25">
      <c r="A20" s="3">
        <v>5</v>
      </c>
      <c r="B20" s="3" t="s">
        <v>60</v>
      </c>
      <c r="C20" s="4">
        <v>240000</v>
      </c>
      <c r="D20" s="4">
        <v>240000</v>
      </c>
      <c r="E20" s="4">
        <v>240000</v>
      </c>
    </row>
    <row r="21" spans="1:8" x14ac:dyDescent="0.25">
      <c r="A21" s="10"/>
      <c r="B21" s="10" t="s">
        <v>61</v>
      </c>
      <c r="C21" s="11">
        <f>C19-C20</f>
        <v>-240000</v>
      </c>
      <c r="D21" s="11">
        <f>D19-D20</f>
        <v>-240000</v>
      </c>
      <c r="E21" s="11">
        <f>E19-E20</f>
        <v>-240000</v>
      </c>
    </row>
    <row r="22" spans="1:8" ht="10.5" customHeight="1" x14ac:dyDescent="0.25">
      <c r="A22" s="5"/>
      <c r="B22" s="5"/>
      <c r="C22" s="5"/>
      <c r="D22" s="5"/>
      <c r="E22" s="5"/>
    </row>
    <row r="23" spans="1:8" ht="10.5" customHeight="1" x14ac:dyDescent="0.25">
      <c r="A23" s="5"/>
      <c r="B23" s="5"/>
      <c r="C23" s="5"/>
      <c r="D23" s="5"/>
      <c r="E23" s="5"/>
    </row>
    <row r="24" spans="1:8" x14ac:dyDescent="0.25">
      <c r="A24" s="145" t="s">
        <v>81</v>
      </c>
      <c r="B24" s="145"/>
      <c r="C24" s="145"/>
      <c r="D24" s="145"/>
      <c r="E24" s="145"/>
    </row>
    <row r="25" spans="1:8" ht="10.5" customHeight="1" x14ac:dyDescent="0.25">
      <c r="A25" s="5"/>
      <c r="B25" s="5"/>
      <c r="C25" s="5"/>
      <c r="D25" s="5"/>
      <c r="E25" s="5"/>
    </row>
    <row r="26" spans="1:8" ht="25.5" x14ac:dyDescent="0.25">
      <c r="A26" s="2"/>
      <c r="B26" s="2"/>
      <c r="C26" s="13" t="s">
        <v>90</v>
      </c>
      <c r="D26" s="14" t="s">
        <v>71</v>
      </c>
      <c r="E26" s="14" t="s">
        <v>85</v>
      </c>
    </row>
    <row r="27" spans="1:8" x14ac:dyDescent="0.25">
      <c r="A27" s="3"/>
      <c r="B27" s="3" t="s">
        <v>82</v>
      </c>
      <c r="C27" s="4">
        <f>SUM('RAČUN PRIHODA I RASHODA'!E6)</f>
        <v>6677309</v>
      </c>
      <c r="D27" s="4">
        <f>SUM('RAČUN PRIHODA I RASHODA'!F6)</f>
        <v>1771120</v>
      </c>
      <c r="E27" s="4">
        <f>SUM('RAČUN PRIHODA I RASHODA'!G6)</f>
        <v>1842174</v>
      </c>
    </row>
    <row r="28" spans="1:8" x14ac:dyDescent="0.25">
      <c r="A28" s="3"/>
      <c r="B28" s="3" t="s">
        <v>83</v>
      </c>
      <c r="C28" s="4">
        <f>SUM('RAČUN PRIHODA I RASHODA'!E84)</f>
        <v>1771120</v>
      </c>
      <c r="D28" s="4">
        <f>SUM('RAČUN PRIHODA I RASHODA'!F84)</f>
        <v>1842174</v>
      </c>
      <c r="E28" s="4">
        <f>SUM('RAČUN PRIHODA I RASHODA'!G84)</f>
        <v>2188741</v>
      </c>
    </row>
    <row r="29" spans="1:8" ht="10.5" customHeight="1" x14ac:dyDescent="0.25">
      <c r="A29" s="5"/>
      <c r="B29" s="5"/>
      <c r="C29" s="5"/>
      <c r="D29" s="5"/>
      <c r="E29" s="5"/>
    </row>
    <row r="30" spans="1:8" ht="10.5" customHeight="1" x14ac:dyDescent="0.25">
      <c r="A30" s="5"/>
      <c r="B30" s="5"/>
      <c r="C30" s="5"/>
      <c r="D30" s="5"/>
      <c r="E30" s="5"/>
    </row>
    <row r="31" spans="1:8" x14ac:dyDescent="0.25">
      <c r="A31" s="2"/>
      <c r="B31" s="6" t="s">
        <v>84</v>
      </c>
      <c r="C31" s="7">
        <f>C13+C27-C28+C21</f>
        <v>0</v>
      </c>
      <c r="D31" s="7">
        <f t="shared" ref="D31:E31" si="1">D13+D27-D28+D21</f>
        <v>0</v>
      </c>
      <c r="E31" s="7">
        <f t="shared" si="1"/>
        <v>0</v>
      </c>
    </row>
    <row r="41" spans="3:5" x14ac:dyDescent="0.25">
      <c r="C41" s="1"/>
      <c r="D41" s="1"/>
      <c r="E41" s="1"/>
    </row>
  </sheetData>
  <mergeCells count="5">
    <mergeCell ref="A1:E1"/>
    <mergeCell ref="A2:E2"/>
    <mergeCell ref="A4:E4"/>
    <mergeCell ref="A16:E16"/>
    <mergeCell ref="A24:E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91"/>
  <sheetViews>
    <sheetView workbookViewId="0">
      <selection activeCell="A3" sqref="A3"/>
    </sheetView>
  </sheetViews>
  <sheetFormatPr defaultRowHeight="15" x14ac:dyDescent="0.25"/>
  <cols>
    <col min="1" max="1" width="6.85546875" bestFit="1" customWidth="1"/>
    <col min="2" max="2" width="8" customWidth="1"/>
    <col min="3" max="3" width="6.7109375" customWidth="1"/>
    <col min="4" max="4" width="62.42578125" customWidth="1"/>
    <col min="5" max="5" width="16.140625" customWidth="1"/>
    <col min="6" max="6" width="14.28515625" customWidth="1"/>
    <col min="7" max="7" width="15.42578125" customWidth="1"/>
    <col min="8" max="8" width="0" hidden="1" customWidth="1"/>
    <col min="9" max="9" width="11" bestFit="1" customWidth="1"/>
    <col min="10" max="10" width="11.140625" bestFit="1" customWidth="1"/>
    <col min="11" max="11" width="13.85546875" bestFit="1" customWidth="1"/>
    <col min="12" max="12" width="11.140625" bestFit="1" customWidth="1"/>
    <col min="13" max="13" width="10.85546875" bestFit="1" customWidth="1"/>
  </cols>
  <sheetData>
    <row r="1" spans="1:10" x14ac:dyDescent="0.25">
      <c r="A1" s="148" t="s">
        <v>106</v>
      </c>
      <c r="B1" s="148"/>
      <c r="C1" s="148"/>
      <c r="D1" s="148"/>
      <c r="E1" s="148"/>
      <c r="F1" s="148"/>
      <c r="G1" s="148"/>
    </row>
    <row r="2" spans="1:10" x14ac:dyDescent="0.25">
      <c r="A2" s="148" t="s">
        <v>105</v>
      </c>
      <c r="B2" s="148"/>
      <c r="C2" s="148"/>
      <c r="D2" s="148"/>
      <c r="E2" s="148"/>
      <c r="F2" s="148"/>
      <c r="G2" s="148"/>
    </row>
    <row r="4" spans="1:10" x14ac:dyDescent="0.25">
      <c r="A4" s="149" t="s">
        <v>53</v>
      </c>
      <c r="B4" s="149"/>
      <c r="C4" s="149"/>
      <c r="D4" s="149"/>
      <c r="E4" s="149"/>
      <c r="F4" s="149"/>
      <c r="G4" s="149"/>
    </row>
    <row r="5" spans="1:10" ht="30" customHeight="1" x14ac:dyDescent="0.25">
      <c r="A5" s="21" t="s">
        <v>86</v>
      </c>
      <c r="B5" s="21" t="s">
        <v>87</v>
      </c>
      <c r="C5" s="21" t="s">
        <v>88</v>
      </c>
      <c r="D5" s="21" t="s">
        <v>89</v>
      </c>
      <c r="E5" s="22" t="s">
        <v>90</v>
      </c>
      <c r="F5" s="22" t="s">
        <v>71</v>
      </c>
      <c r="G5" s="22" t="s">
        <v>85</v>
      </c>
    </row>
    <row r="6" spans="1:10" x14ac:dyDescent="0.25">
      <c r="A6" s="147" t="s">
        <v>91</v>
      </c>
      <c r="B6" s="147"/>
      <c r="C6" s="147"/>
      <c r="D6" s="147"/>
      <c r="E6" s="47">
        <f>SUM(E7:E11)</f>
        <v>6677309</v>
      </c>
      <c r="F6" s="47">
        <f>SUM(F7:F11)</f>
        <v>1771120</v>
      </c>
      <c r="G6" s="47">
        <f>SUM(G7:G11)</f>
        <v>1842174</v>
      </c>
    </row>
    <row r="7" spans="1:10" x14ac:dyDescent="0.25">
      <c r="A7" s="15"/>
      <c r="B7" s="15"/>
      <c r="C7" s="16">
        <v>931</v>
      </c>
      <c r="D7" s="16" t="s">
        <v>97</v>
      </c>
      <c r="E7" s="64">
        <v>4645298</v>
      </c>
      <c r="F7" s="64">
        <v>270000</v>
      </c>
      <c r="G7" s="64">
        <v>637391</v>
      </c>
    </row>
    <row r="8" spans="1:10" x14ac:dyDescent="0.25">
      <c r="A8" s="15"/>
      <c r="B8" s="15"/>
      <c r="C8" s="16">
        <v>943</v>
      </c>
      <c r="D8" s="16" t="s">
        <v>98</v>
      </c>
      <c r="E8" s="69">
        <v>398168</v>
      </c>
      <c r="F8" s="69">
        <v>398168</v>
      </c>
      <c r="G8" s="69">
        <v>398168</v>
      </c>
    </row>
    <row r="9" spans="1:10" x14ac:dyDescent="0.25">
      <c r="A9" s="15"/>
      <c r="B9" s="15"/>
      <c r="C9" s="16">
        <v>952</v>
      </c>
      <c r="D9" s="16" t="s">
        <v>99</v>
      </c>
      <c r="E9" s="69">
        <v>265446</v>
      </c>
      <c r="F9" s="69">
        <v>265446</v>
      </c>
      <c r="G9" s="69">
        <v>265446</v>
      </c>
    </row>
    <row r="10" spans="1:10" x14ac:dyDescent="0.25">
      <c r="A10" s="15"/>
      <c r="B10" s="15"/>
      <c r="C10" s="16">
        <v>961</v>
      </c>
      <c r="D10" s="16" t="s">
        <v>100</v>
      </c>
      <c r="E10" s="64">
        <v>1327228</v>
      </c>
      <c r="F10" s="64">
        <v>796337</v>
      </c>
      <c r="G10" s="64">
        <v>500000</v>
      </c>
    </row>
    <row r="11" spans="1:10" x14ac:dyDescent="0.25">
      <c r="A11" s="15"/>
      <c r="B11" s="15"/>
      <c r="C11" s="16">
        <v>971</v>
      </c>
      <c r="D11" s="16" t="s">
        <v>101</v>
      </c>
      <c r="E11" s="64">
        <v>41169</v>
      </c>
      <c r="F11" s="64">
        <v>41169</v>
      </c>
      <c r="G11" s="64">
        <v>41169</v>
      </c>
    </row>
    <row r="12" spans="1:10" x14ac:dyDescent="0.25">
      <c r="A12" s="31">
        <v>6</v>
      </c>
      <c r="B12" s="30"/>
      <c r="C12" s="30"/>
      <c r="D12" s="26" t="s">
        <v>92</v>
      </c>
      <c r="E12" s="65">
        <f>E13+E18+E20+E23</f>
        <v>466457044</v>
      </c>
      <c r="F12" s="65">
        <f>F13+F18+F20+F23</f>
        <v>441772718</v>
      </c>
      <c r="G12" s="65">
        <f>G13+G18+G20+G23</f>
        <v>452588597</v>
      </c>
    </row>
    <row r="13" spans="1:10" x14ac:dyDescent="0.25">
      <c r="A13" s="18"/>
      <c r="B13" s="32">
        <v>63</v>
      </c>
      <c r="C13" s="18"/>
      <c r="D13" s="18" t="s">
        <v>93</v>
      </c>
      <c r="E13" s="46">
        <f>SUM(E14:E17)</f>
        <v>56188146</v>
      </c>
      <c r="F13" s="46">
        <f>SUM(F14:F17)</f>
        <v>17669208</v>
      </c>
      <c r="G13" s="46">
        <f>SUM(G14:G17)</f>
        <v>25625941</v>
      </c>
    </row>
    <row r="14" spans="1:10" x14ac:dyDescent="0.25">
      <c r="A14" s="23"/>
      <c r="B14" s="33"/>
      <c r="C14" s="24">
        <v>52</v>
      </c>
      <c r="D14" s="24" t="s">
        <v>45</v>
      </c>
      <c r="E14" s="61">
        <v>1742471</v>
      </c>
      <c r="F14" s="61">
        <v>1742471</v>
      </c>
      <c r="G14" s="61">
        <v>1735835</v>
      </c>
      <c r="J14" s="1"/>
    </row>
    <row r="15" spans="1:10" x14ac:dyDescent="0.25">
      <c r="A15" s="23"/>
      <c r="B15" s="33"/>
      <c r="C15" s="24">
        <v>563</v>
      </c>
      <c r="D15" s="24" t="s">
        <v>68</v>
      </c>
      <c r="E15" s="61">
        <v>195506</v>
      </c>
      <c r="F15" s="61">
        <v>0</v>
      </c>
      <c r="G15" s="61">
        <v>0</v>
      </c>
    </row>
    <row r="16" spans="1:10" x14ac:dyDescent="0.25">
      <c r="A16" s="23"/>
      <c r="B16" s="33"/>
      <c r="C16" s="71">
        <v>5761</v>
      </c>
      <c r="D16" s="71" t="s">
        <v>69</v>
      </c>
      <c r="E16" s="70">
        <f>34118346-13647338-3000000</f>
        <v>17471008</v>
      </c>
      <c r="F16" s="70">
        <v>0</v>
      </c>
      <c r="G16" s="70">
        <v>0</v>
      </c>
      <c r="H16" t="s">
        <v>185</v>
      </c>
    </row>
    <row r="17" spans="1:12" x14ac:dyDescent="0.25">
      <c r="A17" s="23"/>
      <c r="B17" s="33"/>
      <c r="C17" s="71">
        <v>581</v>
      </c>
      <c r="D17" s="71" t="s">
        <v>70</v>
      </c>
      <c r="E17" s="70">
        <v>36779161</v>
      </c>
      <c r="F17" s="70">
        <v>15926737</v>
      </c>
      <c r="G17" s="70">
        <v>23890106</v>
      </c>
      <c r="H17" t="s">
        <v>185</v>
      </c>
    </row>
    <row r="18" spans="1:12" ht="26.25" x14ac:dyDescent="0.25">
      <c r="A18" s="18"/>
      <c r="B18" s="32">
        <v>65</v>
      </c>
      <c r="C18" s="18"/>
      <c r="D18" s="28" t="s">
        <v>94</v>
      </c>
      <c r="E18" s="46">
        <f>E19</f>
        <v>14578891</v>
      </c>
      <c r="F18" s="46">
        <f>F19</f>
        <v>14578893</v>
      </c>
      <c r="G18" s="46">
        <f>G19</f>
        <v>14578893</v>
      </c>
    </row>
    <row r="19" spans="1:12" x14ac:dyDescent="0.25">
      <c r="A19" s="23"/>
      <c r="B19" s="33"/>
      <c r="C19" s="24">
        <v>43</v>
      </c>
      <c r="D19" s="24" t="s">
        <v>13</v>
      </c>
      <c r="E19" s="61">
        <v>14578891</v>
      </c>
      <c r="F19" s="61">
        <v>14578893</v>
      </c>
      <c r="G19" s="61">
        <v>14578893</v>
      </c>
      <c r="I19" s="68"/>
      <c r="J19" s="68"/>
      <c r="K19" s="68"/>
    </row>
    <row r="20" spans="1:12" ht="26.25" x14ac:dyDescent="0.25">
      <c r="A20" s="18"/>
      <c r="B20" s="32">
        <v>66</v>
      </c>
      <c r="C20" s="18"/>
      <c r="D20" s="28" t="s">
        <v>95</v>
      </c>
      <c r="E20" s="46">
        <f>SUM(E21:E22)</f>
        <v>11134301</v>
      </c>
      <c r="F20" s="46">
        <f>SUM(F21:F22)</f>
        <v>10778237</v>
      </c>
      <c r="G20" s="46">
        <f>SUM(G21:G22)</f>
        <v>10801578</v>
      </c>
    </row>
    <row r="21" spans="1:12" x14ac:dyDescent="0.25">
      <c r="A21" s="23"/>
      <c r="B21" s="33"/>
      <c r="C21" s="24">
        <v>31</v>
      </c>
      <c r="D21" s="24" t="s">
        <v>11</v>
      </c>
      <c r="E21" s="61">
        <v>10620000</v>
      </c>
      <c r="F21" s="61">
        <v>10619999</v>
      </c>
      <c r="G21" s="61">
        <v>10619999</v>
      </c>
    </row>
    <row r="22" spans="1:12" x14ac:dyDescent="0.25">
      <c r="A22" s="23"/>
      <c r="B22" s="33"/>
      <c r="C22" s="24">
        <v>61</v>
      </c>
      <c r="D22" s="24" t="s">
        <v>46</v>
      </c>
      <c r="E22" s="61">
        <v>514301</v>
      </c>
      <c r="F22" s="61">
        <v>158238</v>
      </c>
      <c r="G22" s="61">
        <v>181579</v>
      </c>
    </row>
    <row r="23" spans="1:12" ht="26.25" x14ac:dyDescent="0.25">
      <c r="A23" s="18"/>
      <c r="B23" s="32">
        <v>67</v>
      </c>
      <c r="C23" s="18"/>
      <c r="D23" s="28" t="s">
        <v>96</v>
      </c>
      <c r="E23" s="46">
        <f>SUM(E24:E26)</f>
        <v>384555706</v>
      </c>
      <c r="F23" s="46">
        <f>SUM(F24:F26)</f>
        <v>398746380</v>
      </c>
      <c r="G23" s="46">
        <f>SUM(G24:G26)</f>
        <v>401582185</v>
      </c>
      <c r="J23" s="1"/>
    </row>
    <row r="24" spans="1:12" x14ac:dyDescent="0.25">
      <c r="A24" s="23"/>
      <c r="B24" s="33"/>
      <c r="C24" s="24">
        <v>11</v>
      </c>
      <c r="D24" s="24" t="s">
        <v>4</v>
      </c>
      <c r="E24" s="61">
        <v>5541177</v>
      </c>
      <c r="F24" s="61">
        <v>5673900</v>
      </c>
      <c r="G24" s="61">
        <v>5673900</v>
      </c>
      <c r="J24" s="1"/>
    </row>
    <row r="25" spans="1:12" x14ac:dyDescent="0.25">
      <c r="A25" s="23"/>
      <c r="B25" s="33"/>
      <c r="C25" s="24">
        <v>12</v>
      </c>
      <c r="D25" s="24" t="s">
        <v>16</v>
      </c>
      <c r="E25" s="61">
        <v>34501</v>
      </c>
      <c r="F25" s="61">
        <v>0</v>
      </c>
      <c r="G25" s="61">
        <v>0</v>
      </c>
    </row>
    <row r="26" spans="1:12" x14ac:dyDescent="0.25">
      <c r="A26" s="23"/>
      <c r="B26" s="33"/>
      <c r="C26" s="24">
        <v>43</v>
      </c>
      <c r="D26" s="24" t="s">
        <v>13</v>
      </c>
      <c r="E26" s="61">
        <v>378980028</v>
      </c>
      <c r="F26" s="61">
        <v>393072480</v>
      </c>
      <c r="G26" s="61">
        <v>395908285</v>
      </c>
      <c r="K26" s="54"/>
    </row>
    <row r="27" spans="1:12" x14ac:dyDescent="0.25">
      <c r="A27" s="31">
        <v>7</v>
      </c>
      <c r="B27" s="34"/>
      <c r="C27" s="30"/>
      <c r="D27" s="26" t="s">
        <v>102</v>
      </c>
      <c r="E27" s="65">
        <f t="shared" ref="E27:G28" si="0">E28</f>
        <v>23890</v>
      </c>
      <c r="F27" s="65">
        <f t="shared" si="0"/>
        <v>23890</v>
      </c>
      <c r="G27" s="65">
        <f t="shared" si="0"/>
        <v>23890</v>
      </c>
    </row>
    <row r="28" spans="1:12" x14ac:dyDescent="0.25">
      <c r="A28" s="29"/>
      <c r="B28" s="35">
        <v>72</v>
      </c>
      <c r="C28" s="29"/>
      <c r="D28" s="28" t="s">
        <v>103</v>
      </c>
      <c r="E28" s="66">
        <f t="shared" si="0"/>
        <v>23890</v>
      </c>
      <c r="F28" s="66">
        <f t="shared" si="0"/>
        <v>23890</v>
      </c>
      <c r="G28" s="66">
        <f t="shared" si="0"/>
        <v>23890</v>
      </c>
    </row>
    <row r="29" spans="1:12" x14ac:dyDescent="0.25">
      <c r="A29" s="23"/>
      <c r="B29" s="23"/>
      <c r="C29" s="24">
        <v>71</v>
      </c>
      <c r="D29" s="24" t="s">
        <v>107</v>
      </c>
      <c r="E29" s="70">
        <v>23890</v>
      </c>
      <c r="F29" s="70">
        <v>23890</v>
      </c>
      <c r="G29" s="70">
        <v>23890</v>
      </c>
    </row>
    <row r="30" spans="1:12" x14ac:dyDescent="0.25">
      <c r="A30" s="146" t="s">
        <v>104</v>
      </c>
      <c r="B30" s="146"/>
      <c r="C30" s="146"/>
      <c r="D30" s="146"/>
      <c r="E30" s="67">
        <f>E12+E27</f>
        <v>466480934</v>
      </c>
      <c r="F30" s="67">
        <f>F12+F27</f>
        <v>441796608</v>
      </c>
      <c r="G30" s="67">
        <f>G12+G27</f>
        <v>452612487</v>
      </c>
      <c r="I30" s="1"/>
      <c r="J30" s="1"/>
      <c r="K30" s="1"/>
      <c r="L30" s="1"/>
    </row>
    <row r="32" spans="1:12" x14ac:dyDescent="0.25">
      <c r="A32" s="149" t="s">
        <v>56</v>
      </c>
      <c r="B32" s="149"/>
      <c r="C32" s="149"/>
      <c r="D32" s="149"/>
      <c r="E32" s="149"/>
      <c r="F32" s="149"/>
      <c r="G32" s="149"/>
      <c r="J32" s="1"/>
      <c r="K32" s="1"/>
      <c r="L32" s="1"/>
    </row>
    <row r="33" spans="1:10" ht="9" customHeight="1" x14ac:dyDescent="0.25"/>
    <row r="34" spans="1:10" ht="25.5" x14ac:dyDescent="0.25">
      <c r="A34" s="21" t="s">
        <v>86</v>
      </c>
      <c r="B34" s="21" t="s">
        <v>87</v>
      </c>
      <c r="C34" s="21" t="s">
        <v>88</v>
      </c>
      <c r="D34" s="21" t="s">
        <v>89</v>
      </c>
      <c r="E34" s="22" t="s">
        <v>90</v>
      </c>
      <c r="F34" s="22" t="s">
        <v>71</v>
      </c>
      <c r="G34" s="22" t="s">
        <v>85</v>
      </c>
    </row>
    <row r="35" spans="1:10" x14ac:dyDescent="0.25">
      <c r="A35" s="31">
        <v>3</v>
      </c>
      <c r="B35" s="30"/>
      <c r="C35" s="30"/>
      <c r="D35" s="26" t="s">
        <v>108</v>
      </c>
      <c r="E35" s="65">
        <f>E36+E40+E52+E55+E59</f>
        <v>402099292</v>
      </c>
      <c r="F35" s="65">
        <f>F36+F40+F52+F55+F59</f>
        <v>414512968</v>
      </c>
      <c r="G35" s="65">
        <f>G36+G40+G52+G55+G59</f>
        <v>417397387</v>
      </c>
      <c r="J35" s="1"/>
    </row>
    <row r="36" spans="1:10" x14ac:dyDescent="0.25">
      <c r="A36" s="32"/>
      <c r="B36" s="32">
        <v>31</v>
      </c>
      <c r="C36" s="18"/>
      <c r="D36" s="18" t="s">
        <v>23</v>
      </c>
      <c r="E36" s="46">
        <f>SUM(E37:E39)</f>
        <v>176185348</v>
      </c>
      <c r="F36" s="46">
        <f>SUM(F37:F39)</f>
        <v>177947202</v>
      </c>
      <c r="G36" s="46">
        <f>SUM(G37:G39)</f>
        <v>179726675</v>
      </c>
      <c r="J36" s="1"/>
    </row>
    <row r="37" spans="1:10" x14ac:dyDescent="0.25">
      <c r="A37" s="33"/>
      <c r="B37" s="33"/>
      <c r="C37" s="24">
        <v>43</v>
      </c>
      <c r="D37" s="24" t="s">
        <v>13</v>
      </c>
      <c r="E37" s="61">
        <v>174485348</v>
      </c>
      <c r="F37" s="61">
        <v>176247202</v>
      </c>
      <c r="G37" s="61">
        <v>178026675</v>
      </c>
    </row>
    <row r="38" spans="1:10" x14ac:dyDescent="0.25">
      <c r="A38" s="33"/>
      <c r="B38" s="33"/>
      <c r="C38" s="24">
        <v>52</v>
      </c>
      <c r="D38" s="24" t="s">
        <v>45</v>
      </c>
      <c r="E38" s="61">
        <f>1700000-E39</f>
        <v>1434554</v>
      </c>
      <c r="F38" s="61">
        <f>1700000-F39</f>
        <v>1434554</v>
      </c>
      <c r="G38" s="61">
        <f>1700000-G39</f>
        <v>1434554</v>
      </c>
      <c r="J38" s="1"/>
    </row>
    <row r="39" spans="1:10" x14ac:dyDescent="0.25">
      <c r="A39" s="33"/>
      <c r="B39" s="33"/>
      <c r="C39" s="16">
        <v>952</v>
      </c>
      <c r="D39" s="16" t="s">
        <v>99</v>
      </c>
      <c r="E39" s="61">
        <v>265446</v>
      </c>
      <c r="F39" s="61">
        <v>265446</v>
      </c>
      <c r="G39" s="61">
        <v>265446</v>
      </c>
    </row>
    <row r="40" spans="1:10" x14ac:dyDescent="0.25">
      <c r="A40" s="32"/>
      <c r="B40" s="32">
        <v>32</v>
      </c>
      <c r="C40" s="19"/>
      <c r="D40" s="18" t="s">
        <v>17</v>
      </c>
      <c r="E40" s="46">
        <f>SUM(E41:E51)</f>
        <v>225197905</v>
      </c>
      <c r="F40" s="46">
        <f>SUM(F41:F51)</f>
        <v>235975814</v>
      </c>
      <c r="G40" s="46">
        <f>SUM(G41:G51)</f>
        <v>237107304</v>
      </c>
    </row>
    <row r="41" spans="1:10" x14ac:dyDescent="0.25">
      <c r="A41" s="38"/>
      <c r="B41" s="38"/>
      <c r="C41" s="24">
        <v>11</v>
      </c>
      <c r="D41" s="23" t="s">
        <v>4</v>
      </c>
      <c r="E41" s="61">
        <v>232265</v>
      </c>
      <c r="F41" s="61">
        <v>364988</v>
      </c>
      <c r="G41" s="61">
        <v>364988</v>
      </c>
    </row>
    <row r="42" spans="1:10" x14ac:dyDescent="0.25">
      <c r="A42" s="33"/>
      <c r="B42" s="33"/>
      <c r="C42" s="24">
        <v>12</v>
      </c>
      <c r="D42" s="24" t="s">
        <v>16</v>
      </c>
      <c r="E42" s="61">
        <v>10233</v>
      </c>
      <c r="F42" s="61">
        <v>0</v>
      </c>
      <c r="G42" s="61">
        <v>0</v>
      </c>
    </row>
    <row r="43" spans="1:10" x14ac:dyDescent="0.25">
      <c r="A43" s="33"/>
      <c r="B43" s="33"/>
      <c r="C43" s="24">
        <v>31</v>
      </c>
      <c r="D43" s="24" t="s">
        <v>11</v>
      </c>
      <c r="E43" s="61">
        <v>5729483</v>
      </c>
      <c r="F43" s="61">
        <v>4218593</v>
      </c>
      <c r="G43" s="61">
        <v>4338044</v>
      </c>
    </row>
    <row r="44" spans="1:10" x14ac:dyDescent="0.25">
      <c r="A44" s="33"/>
      <c r="B44" s="33"/>
      <c r="C44" s="24">
        <v>43</v>
      </c>
      <c r="D44" s="24" t="s">
        <v>13</v>
      </c>
      <c r="E44" s="61">
        <f>218846616-E45</f>
        <v>218448448</v>
      </c>
      <c r="F44" s="61">
        <f>231230305-F45</f>
        <v>230832137</v>
      </c>
      <c r="G44" s="61">
        <f>232299909-G45</f>
        <v>231901741</v>
      </c>
    </row>
    <row r="45" spans="1:10" x14ac:dyDescent="0.25">
      <c r="A45" s="33"/>
      <c r="B45" s="33"/>
      <c r="C45" s="16">
        <v>943</v>
      </c>
      <c r="D45" s="16" t="s">
        <v>98</v>
      </c>
      <c r="E45" s="70">
        <v>398168</v>
      </c>
      <c r="F45" s="69">
        <v>398168</v>
      </c>
      <c r="G45" s="69">
        <v>398168</v>
      </c>
    </row>
    <row r="46" spans="1:10" x14ac:dyDescent="0.25">
      <c r="A46" s="33"/>
      <c r="B46" s="33"/>
      <c r="C46" s="16">
        <v>52</v>
      </c>
      <c r="D46" s="16" t="s">
        <v>45</v>
      </c>
      <c r="E46" s="61">
        <v>29199</v>
      </c>
      <c r="F46" s="61">
        <v>29199</v>
      </c>
      <c r="G46" s="61">
        <v>29199</v>
      </c>
    </row>
    <row r="47" spans="1:10" x14ac:dyDescent="0.25">
      <c r="A47" s="33"/>
      <c r="B47" s="33"/>
      <c r="C47" s="16">
        <v>563</v>
      </c>
      <c r="D47" s="24" t="s">
        <v>68</v>
      </c>
      <c r="E47" s="61">
        <v>57989</v>
      </c>
      <c r="F47" s="61">
        <v>0</v>
      </c>
      <c r="G47" s="61">
        <v>0</v>
      </c>
    </row>
    <row r="48" spans="1:10" x14ac:dyDescent="0.25">
      <c r="A48" s="33"/>
      <c r="B48" s="33"/>
      <c r="C48" s="72">
        <v>5761</v>
      </c>
      <c r="D48" s="71" t="s">
        <v>69</v>
      </c>
      <c r="E48" s="61">
        <v>46221</v>
      </c>
      <c r="F48" s="61">
        <v>0</v>
      </c>
      <c r="G48" s="61">
        <v>0</v>
      </c>
    </row>
    <row r="49" spans="1:7" x14ac:dyDescent="0.25">
      <c r="A49" s="33"/>
      <c r="B49" s="33"/>
      <c r="C49" s="72">
        <v>581</v>
      </c>
      <c r="D49" s="71" t="s">
        <v>70</v>
      </c>
      <c r="E49" s="61">
        <v>34206</v>
      </c>
      <c r="F49" s="61">
        <v>40487</v>
      </c>
      <c r="G49" s="61">
        <v>2830</v>
      </c>
    </row>
    <row r="50" spans="1:7" x14ac:dyDescent="0.25">
      <c r="A50" s="33"/>
      <c r="B50" s="33"/>
      <c r="C50" s="16">
        <v>61</v>
      </c>
      <c r="D50" s="24" t="s">
        <v>46</v>
      </c>
      <c r="E50" s="61">
        <v>207711</v>
      </c>
      <c r="F50" s="61">
        <v>88260</v>
      </c>
      <c r="G50" s="61">
        <v>68352</v>
      </c>
    </row>
    <row r="51" spans="1:7" x14ac:dyDescent="0.25">
      <c r="A51" s="33"/>
      <c r="B51" s="33"/>
      <c r="C51" s="16">
        <v>971</v>
      </c>
      <c r="D51" s="16" t="s">
        <v>101</v>
      </c>
      <c r="E51" s="61">
        <v>3982</v>
      </c>
      <c r="F51" s="61">
        <v>3982</v>
      </c>
      <c r="G51" s="61">
        <v>3982</v>
      </c>
    </row>
    <row r="52" spans="1:7" x14ac:dyDescent="0.25">
      <c r="A52" s="32"/>
      <c r="B52" s="32">
        <v>34</v>
      </c>
      <c r="C52" s="19"/>
      <c r="D52" s="18" t="s">
        <v>31</v>
      </c>
      <c r="E52" s="46">
        <f>SUM(E53:E54)</f>
        <v>284690</v>
      </c>
      <c r="F52" s="46">
        <f>SUM(F53:F54)</f>
        <v>231601</v>
      </c>
      <c r="G52" s="46">
        <f>SUM(G53:G54)</f>
        <v>218329</v>
      </c>
    </row>
    <row r="53" spans="1:7" x14ac:dyDescent="0.25">
      <c r="A53" s="33"/>
      <c r="B53" s="33"/>
      <c r="C53" s="24">
        <v>31</v>
      </c>
      <c r="D53" s="24" t="s">
        <v>11</v>
      </c>
      <c r="E53" s="61">
        <v>84279</v>
      </c>
      <c r="F53" s="61">
        <v>84279</v>
      </c>
      <c r="G53" s="61">
        <v>84279</v>
      </c>
    </row>
    <row r="54" spans="1:7" x14ac:dyDescent="0.25">
      <c r="A54" s="33"/>
      <c r="B54" s="33"/>
      <c r="C54" s="24">
        <v>43</v>
      </c>
      <c r="D54" s="24" t="s">
        <v>13</v>
      </c>
      <c r="E54" s="61">
        <v>200411</v>
      </c>
      <c r="F54" s="61">
        <v>147322</v>
      </c>
      <c r="G54" s="61">
        <v>134050</v>
      </c>
    </row>
    <row r="55" spans="1:7" ht="26.25" x14ac:dyDescent="0.25">
      <c r="A55" s="32"/>
      <c r="B55" s="32">
        <v>37</v>
      </c>
      <c r="C55" s="18"/>
      <c r="D55" s="28" t="s">
        <v>34</v>
      </c>
      <c r="E55" s="46">
        <f>SUM(E56:E58)</f>
        <v>152631</v>
      </c>
      <c r="F55" s="46">
        <f>SUM(F56:F58)</f>
        <v>145995</v>
      </c>
      <c r="G55" s="46">
        <f>SUM(G56:G58)</f>
        <v>132723</v>
      </c>
    </row>
    <row r="56" spans="1:7" x14ac:dyDescent="0.25">
      <c r="A56" s="36"/>
      <c r="B56" s="36"/>
      <c r="C56" s="24">
        <v>31</v>
      </c>
      <c r="D56" s="24" t="s">
        <v>11</v>
      </c>
      <c r="E56" s="64">
        <v>106178</v>
      </c>
      <c r="F56" s="64">
        <v>106178</v>
      </c>
      <c r="G56" s="64">
        <v>106178</v>
      </c>
    </row>
    <row r="57" spans="1:7" x14ac:dyDescent="0.25">
      <c r="A57" s="33"/>
      <c r="B57" s="33"/>
      <c r="C57" s="24">
        <v>43</v>
      </c>
      <c r="D57" s="24" t="s">
        <v>13</v>
      </c>
      <c r="E57" s="61">
        <v>13272</v>
      </c>
      <c r="F57" s="61">
        <v>13272</v>
      </c>
      <c r="G57" s="61">
        <v>13272</v>
      </c>
    </row>
    <row r="58" spans="1:7" x14ac:dyDescent="0.25">
      <c r="A58" s="33"/>
      <c r="B58" s="33"/>
      <c r="C58" s="24">
        <v>61</v>
      </c>
      <c r="D58" s="24" t="s">
        <v>46</v>
      </c>
      <c r="E58" s="61">
        <v>33181</v>
      </c>
      <c r="F58" s="61">
        <v>26545</v>
      </c>
      <c r="G58" s="61">
        <v>13273</v>
      </c>
    </row>
    <row r="59" spans="1:7" x14ac:dyDescent="0.25">
      <c r="A59" s="32"/>
      <c r="B59" s="32">
        <v>38</v>
      </c>
      <c r="C59" s="18"/>
      <c r="D59" s="28" t="s">
        <v>36</v>
      </c>
      <c r="E59" s="46">
        <f>SUM(E60:E61)</f>
        <v>278718</v>
      </c>
      <c r="F59" s="46">
        <f>SUM(F60:F61)</f>
        <v>212356</v>
      </c>
      <c r="G59" s="46">
        <f>SUM(G60:G61)</f>
        <v>212356</v>
      </c>
    </row>
    <row r="60" spans="1:7" x14ac:dyDescent="0.25">
      <c r="A60" s="33"/>
      <c r="B60" s="33"/>
      <c r="C60" s="24">
        <v>31</v>
      </c>
      <c r="D60" s="24" t="s">
        <v>11</v>
      </c>
      <c r="E60" s="61">
        <v>265446</v>
      </c>
      <c r="F60" s="61">
        <v>199084</v>
      </c>
      <c r="G60" s="61">
        <v>199084</v>
      </c>
    </row>
    <row r="61" spans="1:7" x14ac:dyDescent="0.25">
      <c r="A61" s="33"/>
      <c r="B61" s="33"/>
      <c r="C61" s="24">
        <v>43</v>
      </c>
      <c r="D61" s="24" t="s">
        <v>13</v>
      </c>
      <c r="E61" s="61">
        <v>13272</v>
      </c>
      <c r="F61" s="61">
        <v>13272</v>
      </c>
      <c r="G61" s="61">
        <v>13272</v>
      </c>
    </row>
    <row r="62" spans="1:7" x14ac:dyDescent="0.25">
      <c r="A62" s="31">
        <v>4</v>
      </c>
      <c r="B62" s="34"/>
      <c r="C62" s="30"/>
      <c r="D62" s="26" t="s">
        <v>109</v>
      </c>
      <c r="E62" s="65">
        <f>E63+E65+E74</f>
        <v>69047831</v>
      </c>
      <c r="F62" s="65">
        <f>F63+F65+F74</f>
        <v>26972586</v>
      </c>
      <c r="G62" s="65">
        <f>G63+G65+G74</f>
        <v>34628533</v>
      </c>
    </row>
    <row r="63" spans="1:7" x14ac:dyDescent="0.25">
      <c r="A63" s="32"/>
      <c r="B63" s="32">
        <v>41</v>
      </c>
      <c r="C63" s="18"/>
      <c r="D63" s="28" t="s">
        <v>38</v>
      </c>
      <c r="E63" s="46">
        <f>E64</f>
        <v>79634</v>
      </c>
      <c r="F63" s="46">
        <f>F64</f>
        <v>79634</v>
      </c>
      <c r="G63" s="46">
        <f>G64</f>
        <v>79634</v>
      </c>
    </row>
    <row r="64" spans="1:7" x14ac:dyDescent="0.25">
      <c r="A64" s="38"/>
      <c r="B64" s="33"/>
      <c r="C64" s="24">
        <v>31</v>
      </c>
      <c r="D64" s="24" t="s">
        <v>11</v>
      </c>
      <c r="E64" s="61">
        <v>79634</v>
      </c>
      <c r="F64" s="61">
        <v>79634</v>
      </c>
      <c r="G64" s="61">
        <v>79634</v>
      </c>
    </row>
    <row r="65" spans="1:11" x14ac:dyDescent="0.25">
      <c r="A65" s="32"/>
      <c r="B65" s="32">
        <v>42</v>
      </c>
      <c r="C65" s="18"/>
      <c r="D65" s="18" t="s">
        <v>5</v>
      </c>
      <c r="E65" s="46">
        <f>SUM(E66:E73)</f>
        <v>14311499</v>
      </c>
      <c r="F65" s="46">
        <f>SUM(F66:F73)</f>
        <v>10058597</v>
      </c>
      <c r="G65" s="46">
        <f>SUM(G66:G73)</f>
        <v>18571902</v>
      </c>
    </row>
    <row r="66" spans="1:11" x14ac:dyDescent="0.25">
      <c r="A66" s="38"/>
      <c r="B66" s="33"/>
      <c r="C66" s="24">
        <v>11</v>
      </c>
      <c r="D66" s="24" t="s">
        <v>4</v>
      </c>
      <c r="E66" s="61">
        <v>5308912</v>
      </c>
      <c r="F66" s="61">
        <v>5308912</v>
      </c>
      <c r="G66" s="61">
        <v>5308912</v>
      </c>
    </row>
    <row r="67" spans="1:11" x14ac:dyDescent="0.25">
      <c r="A67" s="38"/>
      <c r="B67" s="33"/>
      <c r="C67" s="24">
        <v>31</v>
      </c>
      <c r="D67" s="24" t="s">
        <v>11</v>
      </c>
      <c r="E67" s="61">
        <v>1628509</v>
      </c>
      <c r="F67" s="61">
        <f>3307453-F68</f>
        <v>3037453</v>
      </c>
      <c r="G67" s="61">
        <f>3008826-G68+1-1</f>
        <v>2371435</v>
      </c>
    </row>
    <row r="68" spans="1:11" x14ac:dyDescent="0.25">
      <c r="A68" s="38"/>
      <c r="B68" s="33"/>
      <c r="C68" s="24">
        <v>931</v>
      </c>
      <c r="D68" s="24" t="s">
        <v>97</v>
      </c>
      <c r="E68" s="61">
        <v>4645298</v>
      </c>
      <c r="F68" s="61">
        <v>270000</v>
      </c>
      <c r="G68" s="61">
        <v>637391</v>
      </c>
    </row>
    <row r="69" spans="1:11" x14ac:dyDescent="0.25">
      <c r="A69" s="38"/>
      <c r="B69" s="33"/>
      <c r="C69" s="24">
        <v>52</v>
      </c>
      <c r="D69" s="16" t="s">
        <v>45</v>
      </c>
      <c r="E69" s="61">
        <v>13272</v>
      </c>
      <c r="F69" s="61">
        <v>13272</v>
      </c>
      <c r="G69" s="61">
        <v>6636</v>
      </c>
    </row>
    <row r="70" spans="1:11" x14ac:dyDescent="0.25">
      <c r="A70" s="38"/>
      <c r="B70" s="33"/>
      <c r="C70" s="71">
        <v>581</v>
      </c>
      <c r="D70" s="71" t="s">
        <v>70</v>
      </c>
      <c r="E70" s="70">
        <v>2422191</v>
      </c>
      <c r="F70" s="70">
        <v>1135643</v>
      </c>
      <c r="G70" s="70">
        <v>9954211</v>
      </c>
    </row>
    <row r="71" spans="1:11" x14ac:dyDescent="0.25">
      <c r="A71" s="38"/>
      <c r="B71" s="33"/>
      <c r="C71" s="24">
        <v>61</v>
      </c>
      <c r="D71" s="24" t="s">
        <v>46</v>
      </c>
      <c r="E71" s="61">
        <v>273409</v>
      </c>
      <c r="F71" s="61">
        <v>0</v>
      </c>
      <c r="G71" s="61">
        <f>273409-G72</f>
        <v>73409</v>
      </c>
      <c r="K71" s="1"/>
    </row>
    <row r="72" spans="1:11" x14ac:dyDescent="0.25">
      <c r="A72" s="38"/>
      <c r="B72" s="33"/>
      <c r="C72" s="16">
        <v>961</v>
      </c>
      <c r="D72" s="16" t="s">
        <v>100</v>
      </c>
      <c r="E72" s="61">
        <v>0</v>
      </c>
      <c r="F72" s="61">
        <v>273409</v>
      </c>
      <c r="G72" s="61">
        <v>200000</v>
      </c>
    </row>
    <row r="73" spans="1:11" x14ac:dyDescent="0.25">
      <c r="A73" s="38"/>
      <c r="B73" s="33"/>
      <c r="C73" s="16">
        <v>971</v>
      </c>
      <c r="D73" s="16" t="s">
        <v>101</v>
      </c>
      <c r="E73" s="61">
        <v>19908</v>
      </c>
      <c r="F73" s="61">
        <v>19908</v>
      </c>
      <c r="G73" s="61">
        <v>19908</v>
      </c>
    </row>
    <row r="74" spans="1:11" x14ac:dyDescent="0.25">
      <c r="A74" s="32"/>
      <c r="B74" s="32">
        <v>45</v>
      </c>
      <c r="C74" s="18"/>
      <c r="D74" s="18" t="s">
        <v>9</v>
      </c>
      <c r="E74" s="46">
        <f>SUM(E75:E81)</f>
        <v>54656698</v>
      </c>
      <c r="F74" s="46">
        <f>SUM(F75:F81)</f>
        <v>16834355</v>
      </c>
      <c r="G74" s="46">
        <f>SUM(G75:G81)</f>
        <v>15976997</v>
      </c>
    </row>
    <row r="75" spans="1:11" x14ac:dyDescent="0.25">
      <c r="A75" s="38"/>
      <c r="B75" s="33"/>
      <c r="C75" s="24">
        <v>12</v>
      </c>
      <c r="D75" s="24" t="s">
        <v>16</v>
      </c>
      <c r="E75" s="61">
        <v>24268</v>
      </c>
      <c r="F75" s="61">
        <v>0</v>
      </c>
      <c r="G75" s="61">
        <v>0</v>
      </c>
    </row>
    <row r="76" spans="1:11" s="37" customFormat="1" x14ac:dyDescent="0.25">
      <c r="A76" s="39"/>
      <c r="B76" s="40"/>
      <c r="C76" s="24">
        <v>31</v>
      </c>
      <c r="D76" s="24" t="s">
        <v>11</v>
      </c>
      <c r="E76" s="61">
        <v>2216471</v>
      </c>
      <c r="F76" s="61">
        <v>2017387</v>
      </c>
      <c r="G76" s="61">
        <v>2017387</v>
      </c>
    </row>
    <row r="77" spans="1:11" s="37" customFormat="1" x14ac:dyDescent="0.25">
      <c r="A77" s="39"/>
      <c r="B77" s="40"/>
      <c r="C77" s="24">
        <v>563</v>
      </c>
      <c r="D77" s="24" t="s">
        <v>68</v>
      </c>
      <c r="E77" s="61">
        <v>137517</v>
      </c>
      <c r="F77" s="61">
        <v>0</v>
      </c>
      <c r="G77" s="61">
        <v>0</v>
      </c>
    </row>
    <row r="78" spans="1:11" s="37" customFormat="1" x14ac:dyDescent="0.25">
      <c r="A78" s="39"/>
      <c r="B78" s="40"/>
      <c r="C78" s="72">
        <v>5761</v>
      </c>
      <c r="D78" s="71" t="s">
        <v>69</v>
      </c>
      <c r="E78" s="70">
        <f>34072125-13647338-3000000</f>
        <v>17424787</v>
      </c>
      <c r="F78" s="70">
        <v>0</v>
      </c>
      <c r="G78" s="70">
        <v>0</v>
      </c>
    </row>
    <row r="79" spans="1:11" s="37" customFormat="1" x14ac:dyDescent="0.25">
      <c r="A79" s="39"/>
      <c r="B79" s="40"/>
      <c r="C79" s="71">
        <v>581</v>
      </c>
      <c r="D79" s="71" t="s">
        <v>70</v>
      </c>
      <c r="E79" s="70">
        <f>42912007-8589243</f>
        <v>34322764</v>
      </c>
      <c r="F79" s="70">
        <v>14750607</v>
      </c>
      <c r="G79" s="70">
        <v>13933065</v>
      </c>
    </row>
    <row r="80" spans="1:11" s="37" customFormat="1" x14ac:dyDescent="0.25">
      <c r="A80" s="39"/>
      <c r="B80" s="40"/>
      <c r="C80" s="24">
        <v>61</v>
      </c>
      <c r="D80" s="24" t="s">
        <v>46</v>
      </c>
      <c r="E80" s="61">
        <v>0</v>
      </c>
      <c r="F80" s="61">
        <f>66361-F81</f>
        <v>43433</v>
      </c>
      <c r="G80" s="61">
        <v>26545</v>
      </c>
    </row>
    <row r="81" spans="1:13" s="37" customFormat="1" x14ac:dyDescent="0.25">
      <c r="A81" s="39"/>
      <c r="B81" s="40"/>
      <c r="C81" s="16">
        <v>961</v>
      </c>
      <c r="D81" s="16" t="s">
        <v>100</v>
      </c>
      <c r="E81" s="61">
        <v>530891</v>
      </c>
      <c r="F81" s="61">
        <v>22928</v>
      </c>
      <c r="G81" s="61">
        <v>0</v>
      </c>
    </row>
    <row r="82" spans="1:13" x14ac:dyDescent="0.25">
      <c r="A82" s="146" t="s">
        <v>110</v>
      </c>
      <c r="B82" s="146"/>
      <c r="C82" s="146"/>
      <c r="D82" s="146"/>
      <c r="E82" s="67">
        <f>E35+E62</f>
        <v>471147123</v>
      </c>
      <c r="F82" s="67">
        <f>F35+F62</f>
        <v>441485554</v>
      </c>
      <c r="G82" s="67">
        <f>G35+G62</f>
        <v>452025920</v>
      </c>
      <c r="J82" s="1"/>
      <c r="K82" s="1"/>
      <c r="L82" s="1"/>
    </row>
    <row r="83" spans="1:13" x14ac:dyDescent="0.25">
      <c r="I83" s="1"/>
      <c r="J83" s="1"/>
      <c r="K83" s="1"/>
      <c r="L83" s="1"/>
      <c r="M83" s="1"/>
    </row>
    <row r="84" spans="1:13" x14ac:dyDescent="0.25">
      <c r="A84" s="147" t="s">
        <v>183</v>
      </c>
      <c r="B84" s="147"/>
      <c r="C84" s="147"/>
      <c r="D84" s="147"/>
      <c r="E84" s="47">
        <f>SUM(E85:E89)</f>
        <v>1771120</v>
      </c>
      <c r="F84" s="47">
        <f>SUM(F85:F89)</f>
        <v>1842174</v>
      </c>
      <c r="G84" s="47">
        <f>SUM(G85:G89)</f>
        <v>2188741</v>
      </c>
    </row>
    <row r="85" spans="1:13" x14ac:dyDescent="0.25">
      <c r="A85" s="15"/>
      <c r="B85" s="15"/>
      <c r="C85" s="16">
        <v>931</v>
      </c>
      <c r="D85" s="16" t="s">
        <v>97</v>
      </c>
      <c r="E85" s="64">
        <v>270000</v>
      </c>
      <c r="F85" s="64">
        <v>637391</v>
      </c>
      <c r="G85" s="64">
        <v>1183958</v>
      </c>
    </row>
    <row r="86" spans="1:13" x14ac:dyDescent="0.25">
      <c r="A86" s="15"/>
      <c r="B86" s="15"/>
      <c r="C86" s="16">
        <v>943</v>
      </c>
      <c r="D86" s="16" t="s">
        <v>98</v>
      </c>
      <c r="E86" s="69">
        <v>398168</v>
      </c>
      <c r="F86" s="69">
        <v>398168</v>
      </c>
      <c r="G86" s="69">
        <v>398168</v>
      </c>
    </row>
    <row r="87" spans="1:13" x14ac:dyDescent="0.25">
      <c r="A87" s="15"/>
      <c r="B87" s="15"/>
      <c r="C87" s="16">
        <v>952</v>
      </c>
      <c r="D87" s="16" t="s">
        <v>99</v>
      </c>
      <c r="E87" s="64">
        <v>265446</v>
      </c>
      <c r="F87" s="64">
        <v>265446</v>
      </c>
      <c r="G87" s="64">
        <v>265446</v>
      </c>
    </row>
    <row r="88" spans="1:13" x14ac:dyDescent="0.25">
      <c r="A88" s="15"/>
      <c r="B88" s="15"/>
      <c r="C88" s="16">
        <v>961</v>
      </c>
      <c r="D88" s="16" t="s">
        <v>100</v>
      </c>
      <c r="E88" s="64">
        <v>796337</v>
      </c>
      <c r="F88" s="64">
        <v>500000</v>
      </c>
      <c r="G88" s="64">
        <v>300000</v>
      </c>
    </row>
    <row r="89" spans="1:13" x14ac:dyDescent="0.25">
      <c r="A89" s="15"/>
      <c r="B89" s="15"/>
      <c r="C89" s="16">
        <v>971</v>
      </c>
      <c r="D89" s="16" t="s">
        <v>101</v>
      </c>
      <c r="E89" s="64">
        <v>41169</v>
      </c>
      <c r="F89" s="64">
        <v>41169</v>
      </c>
      <c r="G89" s="64">
        <v>41169</v>
      </c>
    </row>
    <row r="91" spans="1:13" x14ac:dyDescent="0.25">
      <c r="E91" s="1"/>
    </row>
  </sheetData>
  <mergeCells count="8">
    <mergeCell ref="A82:D82"/>
    <mergeCell ref="A84:D84"/>
    <mergeCell ref="A1:G1"/>
    <mergeCell ref="A2:G2"/>
    <mergeCell ref="A4:G4"/>
    <mergeCell ref="A6:D6"/>
    <mergeCell ref="A30:D30"/>
    <mergeCell ref="A32:G3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J29"/>
  <sheetViews>
    <sheetView workbookViewId="0"/>
  </sheetViews>
  <sheetFormatPr defaultRowHeight="15" x14ac:dyDescent="0.25"/>
  <cols>
    <col min="1" max="1" width="7.7109375" customWidth="1"/>
    <col min="2" max="2" width="60.28515625" bestFit="1" customWidth="1"/>
    <col min="3" max="5" width="16" bestFit="1" customWidth="1"/>
    <col min="8" max="8" width="9" bestFit="1" customWidth="1"/>
    <col min="12" max="12" width="13" customWidth="1"/>
  </cols>
  <sheetData>
    <row r="2" spans="1:10" x14ac:dyDescent="0.25">
      <c r="A2" s="148" t="s">
        <v>106</v>
      </c>
      <c r="B2" s="148"/>
      <c r="C2" s="148"/>
      <c r="D2" s="148"/>
      <c r="E2" s="148"/>
      <c r="F2" s="45"/>
      <c r="G2" s="45"/>
    </row>
    <row r="3" spans="1:10" x14ac:dyDescent="0.25">
      <c r="A3" s="152" t="s">
        <v>178</v>
      </c>
      <c r="B3" s="152"/>
      <c r="C3" s="152"/>
      <c r="D3" s="152"/>
      <c r="E3" s="152"/>
    </row>
    <row r="5" spans="1:10" ht="25.5" x14ac:dyDescent="0.25">
      <c r="A5" s="42" t="s">
        <v>88</v>
      </c>
      <c r="B5" s="42" t="s">
        <v>62</v>
      </c>
      <c r="C5" s="42" t="s">
        <v>90</v>
      </c>
      <c r="D5" s="42" t="s">
        <v>71</v>
      </c>
      <c r="E5" s="42" t="s">
        <v>85</v>
      </c>
    </row>
    <row r="6" spans="1:10" x14ac:dyDescent="0.25">
      <c r="A6" s="150" t="s">
        <v>116</v>
      </c>
      <c r="B6" s="151"/>
      <c r="C6" s="55">
        <f>SUM(C7+C10+C12+C14+C19+C21)</f>
        <v>471147123</v>
      </c>
      <c r="D6" s="55">
        <f t="shared" ref="D6:E6" si="0">SUM(D7+D10+D12+D14+D19+D21)</f>
        <v>441485554</v>
      </c>
      <c r="E6" s="55">
        <f t="shared" si="0"/>
        <v>452025920</v>
      </c>
    </row>
    <row r="7" spans="1:10" x14ac:dyDescent="0.25">
      <c r="A7" s="63">
        <v>1</v>
      </c>
      <c r="B7" s="59" t="s">
        <v>4</v>
      </c>
      <c r="C7" s="55">
        <f>SUM(C8:C9)</f>
        <v>5575678</v>
      </c>
      <c r="D7" s="55">
        <f t="shared" ref="D7:E7" si="1">SUM(D8:D9)</f>
        <v>5673900</v>
      </c>
      <c r="E7" s="55">
        <f t="shared" si="1"/>
        <v>5673900</v>
      </c>
    </row>
    <row r="8" spans="1:10" x14ac:dyDescent="0.25">
      <c r="A8" s="56">
        <v>11</v>
      </c>
      <c r="B8" s="57" t="s">
        <v>63</v>
      </c>
      <c r="C8" s="58">
        <f>'POSEBNI DIO'!C7+'POSEBNI DIO'!C141+'POSEBNI DIO'!C318+'POSEBNI DIO'!C323</f>
        <v>5541177</v>
      </c>
      <c r="D8" s="58">
        <f>'POSEBNI DIO'!D7+'POSEBNI DIO'!D141+'POSEBNI DIO'!D318+'POSEBNI DIO'!D323</f>
        <v>5673900</v>
      </c>
      <c r="E8" s="58">
        <f>'POSEBNI DIO'!E7+'POSEBNI DIO'!E141+'POSEBNI DIO'!E318+'POSEBNI DIO'!E323</f>
        <v>5673900</v>
      </c>
    </row>
    <row r="9" spans="1:10" x14ac:dyDescent="0.25">
      <c r="A9" s="56">
        <v>12</v>
      </c>
      <c r="B9" s="57" t="s">
        <v>75</v>
      </c>
      <c r="C9" s="58">
        <f>'POSEBNI DIO'!C75</f>
        <v>34501</v>
      </c>
      <c r="D9" s="58">
        <f>'POSEBNI DIO'!D75</f>
        <v>0</v>
      </c>
      <c r="E9" s="58">
        <f>'POSEBNI DIO'!E75</f>
        <v>0</v>
      </c>
    </row>
    <row r="10" spans="1:10" x14ac:dyDescent="0.25">
      <c r="A10" s="63">
        <v>3</v>
      </c>
      <c r="B10" s="59" t="s">
        <v>11</v>
      </c>
      <c r="C10" s="55">
        <f>C11</f>
        <v>14755298</v>
      </c>
      <c r="D10" s="55">
        <f t="shared" ref="D10:E10" si="2">D11</f>
        <v>10012608</v>
      </c>
      <c r="E10" s="55">
        <f t="shared" si="2"/>
        <v>9833432</v>
      </c>
    </row>
    <row r="11" spans="1:10" x14ac:dyDescent="0.25">
      <c r="A11" s="56">
        <v>31</v>
      </c>
      <c r="B11" s="57" t="s">
        <v>64</v>
      </c>
      <c r="C11" s="58">
        <f>'POSEBNI DIO'!C18+'POSEBNI DIO'!C144-240000</f>
        <v>14755298</v>
      </c>
      <c r="D11" s="58">
        <f>'POSEBNI DIO'!D18+'POSEBNI DIO'!D144-240000</f>
        <v>10012608</v>
      </c>
      <c r="E11" s="58">
        <f>'POSEBNI DIO'!E18+'POSEBNI DIO'!E144-240000</f>
        <v>9833432</v>
      </c>
      <c r="J11" s="1"/>
    </row>
    <row r="12" spans="1:10" x14ac:dyDescent="0.25">
      <c r="A12" s="63">
        <v>4</v>
      </c>
      <c r="B12" s="59" t="s">
        <v>179</v>
      </c>
      <c r="C12" s="55">
        <f>C13</f>
        <v>393558919</v>
      </c>
      <c r="D12" s="55">
        <f t="shared" ref="D12:E12" si="3">D13</f>
        <v>407651373</v>
      </c>
      <c r="E12" s="55">
        <f t="shared" si="3"/>
        <v>410487178</v>
      </c>
    </row>
    <row r="13" spans="1:10" x14ac:dyDescent="0.25">
      <c r="A13" s="56">
        <v>43</v>
      </c>
      <c r="B13" s="57" t="s">
        <v>65</v>
      </c>
      <c r="C13" s="58">
        <f>'POSEBNI DIO'!C226</f>
        <v>393558919</v>
      </c>
      <c r="D13" s="58">
        <f>'POSEBNI DIO'!D226</f>
        <v>407651373</v>
      </c>
      <c r="E13" s="58">
        <f>'POSEBNI DIO'!E226</f>
        <v>410487178</v>
      </c>
    </row>
    <row r="14" spans="1:10" x14ac:dyDescent="0.25">
      <c r="A14" s="63">
        <v>5</v>
      </c>
      <c r="B14" s="59" t="s">
        <v>180</v>
      </c>
      <c r="C14" s="55">
        <f>SUM(C15:C18)</f>
        <v>56188146</v>
      </c>
      <c r="D14" s="55">
        <f t="shared" ref="D14:E14" si="4">SUM(D15:D18)</f>
        <v>17669208</v>
      </c>
      <c r="E14" s="55">
        <f t="shared" si="4"/>
        <v>25625941</v>
      </c>
    </row>
    <row r="15" spans="1:10" x14ac:dyDescent="0.25">
      <c r="A15" s="56">
        <v>52</v>
      </c>
      <c r="B15" s="57" t="s">
        <v>66</v>
      </c>
      <c r="C15" s="58">
        <f>'POSEBNI DIO'!C49+'POSEBNI DIO'!C275</f>
        <v>1742471</v>
      </c>
      <c r="D15" s="58">
        <f>'POSEBNI DIO'!D49+'POSEBNI DIO'!D275</f>
        <v>1742471</v>
      </c>
      <c r="E15" s="58">
        <f>'POSEBNI DIO'!E49+'POSEBNI DIO'!E275</f>
        <v>1735835</v>
      </c>
    </row>
    <row r="16" spans="1:10" x14ac:dyDescent="0.25">
      <c r="A16" s="56">
        <v>563</v>
      </c>
      <c r="B16" s="57" t="s">
        <v>76</v>
      </c>
      <c r="C16" s="58">
        <f>'POSEBNI DIO'!C85</f>
        <v>195506</v>
      </c>
      <c r="D16" s="58">
        <f>'POSEBNI DIO'!D85</f>
        <v>0</v>
      </c>
      <c r="E16" s="58">
        <f>'POSEBNI DIO'!E85</f>
        <v>0</v>
      </c>
    </row>
    <row r="17" spans="1:5" x14ac:dyDescent="0.25">
      <c r="A17" s="56">
        <v>5761</v>
      </c>
      <c r="B17" s="57" t="s">
        <v>77</v>
      </c>
      <c r="C17" s="58">
        <f>'POSEBNI DIO'!C97</f>
        <v>17471008</v>
      </c>
      <c r="D17" s="58">
        <f>'POSEBNI DIO'!D97</f>
        <v>0</v>
      </c>
      <c r="E17" s="58">
        <f>'POSEBNI DIO'!E97</f>
        <v>0</v>
      </c>
    </row>
    <row r="18" spans="1:5" x14ac:dyDescent="0.25">
      <c r="A18" s="56">
        <v>581</v>
      </c>
      <c r="B18" s="57" t="s">
        <v>78</v>
      </c>
      <c r="C18" s="58">
        <f>'POSEBNI DIO'!C56+'POSEBNI DIO'!C108</f>
        <v>36779161</v>
      </c>
      <c r="D18" s="58">
        <f>'POSEBNI DIO'!D56+'POSEBNI DIO'!D108</f>
        <v>15926737</v>
      </c>
      <c r="E18" s="58">
        <f>'POSEBNI DIO'!E56+'POSEBNI DIO'!E108</f>
        <v>23890106</v>
      </c>
    </row>
    <row r="19" spans="1:5" x14ac:dyDescent="0.25">
      <c r="A19" s="63">
        <v>6</v>
      </c>
      <c r="B19" s="59" t="s">
        <v>46</v>
      </c>
      <c r="C19" s="55">
        <f>C20</f>
        <v>1045192</v>
      </c>
      <c r="D19" s="55">
        <f t="shared" ref="D19:E19" si="5">D20</f>
        <v>454575</v>
      </c>
      <c r="E19" s="55">
        <f t="shared" si="5"/>
        <v>381579</v>
      </c>
    </row>
    <row r="20" spans="1:5" x14ac:dyDescent="0.25">
      <c r="A20" s="56">
        <v>61</v>
      </c>
      <c r="B20" s="57" t="s">
        <v>67</v>
      </c>
      <c r="C20" s="58">
        <f>'POSEBNI DIO'!C62+'POSEBNI DIO'!C288</f>
        <v>1045192</v>
      </c>
      <c r="D20" s="58">
        <f>'POSEBNI DIO'!D62+'POSEBNI DIO'!D288</f>
        <v>454575</v>
      </c>
      <c r="E20" s="58">
        <f>'POSEBNI DIO'!E62+'POSEBNI DIO'!E288</f>
        <v>381579</v>
      </c>
    </row>
    <row r="21" spans="1:5" ht="25.5" x14ac:dyDescent="0.25">
      <c r="A21" s="63">
        <v>7</v>
      </c>
      <c r="B21" s="59" t="s">
        <v>181</v>
      </c>
      <c r="C21" s="55">
        <f>C22</f>
        <v>23890</v>
      </c>
      <c r="D21" s="55">
        <f t="shared" ref="D21:E21" si="6">D22</f>
        <v>23890</v>
      </c>
      <c r="E21" s="55">
        <f t="shared" si="6"/>
        <v>23890</v>
      </c>
    </row>
    <row r="22" spans="1:5" x14ac:dyDescent="0.25">
      <c r="A22" s="56">
        <v>71</v>
      </c>
      <c r="B22" s="57" t="s">
        <v>54</v>
      </c>
      <c r="C22" s="58">
        <f>'POSEBNI DIO'!C70+'POSEBNI DIO'!C313</f>
        <v>23890</v>
      </c>
      <c r="D22" s="58">
        <f>'POSEBNI DIO'!D70+'POSEBNI DIO'!D313</f>
        <v>23890</v>
      </c>
      <c r="E22" s="58">
        <f>'POSEBNI DIO'!E70+'POSEBNI DIO'!E313</f>
        <v>23890</v>
      </c>
    </row>
    <row r="23" spans="1:5" x14ac:dyDescent="0.25">
      <c r="C23" s="1"/>
      <c r="D23" s="1"/>
      <c r="E23" s="1"/>
    </row>
    <row r="24" spans="1:5" x14ac:dyDescent="0.25">
      <c r="C24" s="1"/>
      <c r="D24" s="1"/>
      <c r="E24" s="1"/>
    </row>
    <row r="25" spans="1:5" x14ac:dyDescent="0.25">
      <c r="C25" s="1"/>
      <c r="D25" s="1"/>
      <c r="E25" s="1"/>
    </row>
    <row r="26" spans="1:5" x14ac:dyDescent="0.25">
      <c r="C26" s="1"/>
      <c r="D26" s="1"/>
      <c r="E26" s="1"/>
    </row>
    <row r="27" spans="1:5" x14ac:dyDescent="0.25">
      <c r="C27" s="1"/>
      <c r="D27" s="1"/>
      <c r="E27" s="1"/>
    </row>
    <row r="28" spans="1:5" x14ac:dyDescent="0.25">
      <c r="C28" s="1"/>
      <c r="D28" s="1"/>
      <c r="E28" s="1"/>
    </row>
    <row r="29" spans="1:5" x14ac:dyDescent="0.25">
      <c r="C29" s="1"/>
      <c r="D29" s="1"/>
      <c r="E29" s="1"/>
    </row>
  </sheetData>
  <mergeCells count="3">
    <mergeCell ref="A6:B6"/>
    <mergeCell ref="A3:E3"/>
    <mergeCell ref="A2:E2"/>
  </mergeCells>
  <pageMargins left="0.7" right="0.7" top="0.75" bottom="0.75" header="0.3" footer="0.3"/>
  <pageSetup paperSize="9" orientation="landscape" r:id="rId1"/>
  <ignoredErrors>
    <ignoredError sqref="C20:E20 C11:E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G11"/>
  <sheetViews>
    <sheetView workbookViewId="0"/>
  </sheetViews>
  <sheetFormatPr defaultRowHeight="15" x14ac:dyDescent="0.25"/>
  <cols>
    <col min="1" max="1" width="45.42578125" bestFit="1" customWidth="1"/>
    <col min="2" max="2" width="16" customWidth="1"/>
    <col min="3" max="3" width="17.42578125" customWidth="1"/>
    <col min="4" max="4" width="18.28515625" customWidth="1"/>
  </cols>
  <sheetData>
    <row r="2" spans="1:7" x14ac:dyDescent="0.25">
      <c r="A2" s="148" t="s">
        <v>106</v>
      </c>
      <c r="B2" s="148"/>
      <c r="C2" s="148"/>
      <c r="D2" s="148"/>
      <c r="E2" s="45"/>
      <c r="F2" s="45"/>
      <c r="G2" s="45"/>
    </row>
    <row r="3" spans="1:7" x14ac:dyDescent="0.25">
      <c r="A3" s="148" t="s">
        <v>105</v>
      </c>
      <c r="B3" s="148"/>
      <c r="C3" s="148"/>
      <c r="D3" s="148"/>
      <c r="E3" s="45"/>
      <c r="F3" s="45"/>
      <c r="G3" s="45"/>
    </row>
    <row r="4" spans="1:7" x14ac:dyDescent="0.25">
      <c r="A4" s="45"/>
      <c r="B4" s="45"/>
      <c r="C4" s="45"/>
      <c r="D4" s="45"/>
      <c r="E4" s="45"/>
      <c r="F4" s="45"/>
      <c r="G4" s="45"/>
    </row>
    <row r="5" spans="1:7" x14ac:dyDescent="0.25">
      <c r="A5" s="152" t="s">
        <v>119</v>
      </c>
      <c r="B5" s="152"/>
      <c r="C5" s="152"/>
      <c r="D5" s="152"/>
      <c r="E5" s="45"/>
      <c r="F5" s="45"/>
      <c r="G5" s="45"/>
    </row>
    <row r="6" spans="1:7" ht="9" customHeight="1" x14ac:dyDescent="0.25"/>
    <row r="7" spans="1:7" ht="25.5" x14ac:dyDescent="0.25">
      <c r="A7" s="41" t="s">
        <v>115</v>
      </c>
      <c r="B7" s="42" t="s">
        <v>90</v>
      </c>
      <c r="C7" s="41" t="s">
        <v>71</v>
      </c>
      <c r="D7" s="41" t="s">
        <v>85</v>
      </c>
    </row>
    <row r="8" spans="1:7" x14ac:dyDescent="0.25">
      <c r="A8" s="18" t="s">
        <v>116</v>
      </c>
      <c r="B8" s="46">
        <f>B9</f>
        <v>471147123</v>
      </c>
      <c r="C8" s="46">
        <f t="shared" ref="C8:D8" si="0">C9</f>
        <v>441485554</v>
      </c>
      <c r="D8" s="46">
        <f t="shared" si="0"/>
        <v>452025920</v>
      </c>
    </row>
    <row r="9" spans="1:7" x14ac:dyDescent="0.25">
      <c r="A9" s="17" t="s">
        <v>117</v>
      </c>
      <c r="B9" s="47">
        <f>B10</f>
        <v>471147123</v>
      </c>
      <c r="C9" s="47">
        <f t="shared" ref="C9:D9" si="1">C10</f>
        <v>441485554</v>
      </c>
      <c r="D9" s="47">
        <f t="shared" si="1"/>
        <v>452025920</v>
      </c>
    </row>
    <row r="10" spans="1:7" x14ac:dyDescent="0.25">
      <c r="A10" s="48" t="s">
        <v>120</v>
      </c>
      <c r="B10" s="47">
        <f>B11</f>
        <v>471147123</v>
      </c>
      <c r="C10" s="47">
        <f t="shared" ref="C10:D10" si="2">C11</f>
        <v>441485554</v>
      </c>
      <c r="D10" s="47">
        <f t="shared" si="2"/>
        <v>452025920</v>
      </c>
    </row>
    <row r="11" spans="1:7" x14ac:dyDescent="0.25">
      <c r="A11" s="16" t="s">
        <v>121</v>
      </c>
      <c r="B11" s="64">
        <f>'POSEBNI DIO'!C4-240000</f>
        <v>471147123</v>
      </c>
      <c r="C11" s="64">
        <f>'POSEBNI DIO'!D4-240000</f>
        <v>441485554</v>
      </c>
      <c r="D11" s="64">
        <f>'POSEBNI DIO'!E4-240000</f>
        <v>452025920</v>
      </c>
    </row>
  </sheetData>
  <mergeCells count="3">
    <mergeCell ref="A2:D2"/>
    <mergeCell ref="A3:D3"/>
    <mergeCell ref="A5:D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G11"/>
  <sheetViews>
    <sheetView workbookViewId="0"/>
  </sheetViews>
  <sheetFormatPr defaultRowHeight="15" x14ac:dyDescent="0.25"/>
  <cols>
    <col min="1" max="1" width="7.42578125" customWidth="1"/>
    <col min="2" max="2" width="8.42578125" customWidth="1"/>
    <col min="3" max="3" width="7.140625" customWidth="1"/>
    <col min="4" max="4" width="47" customWidth="1"/>
    <col min="5" max="5" width="17.85546875" customWidth="1"/>
    <col min="6" max="6" width="18.7109375" customWidth="1"/>
    <col min="7" max="7" width="16.42578125" customWidth="1"/>
  </cols>
  <sheetData>
    <row r="2" spans="1:7" x14ac:dyDescent="0.25">
      <c r="A2" s="148" t="s">
        <v>106</v>
      </c>
      <c r="B2" s="148"/>
      <c r="C2" s="148"/>
      <c r="D2" s="148"/>
      <c r="E2" s="148"/>
      <c r="F2" s="148"/>
      <c r="G2" s="148"/>
    </row>
    <row r="3" spans="1:7" x14ac:dyDescent="0.25">
      <c r="A3" s="148" t="s">
        <v>118</v>
      </c>
      <c r="B3" s="148"/>
      <c r="C3" s="148"/>
      <c r="D3" s="148"/>
      <c r="E3" s="148"/>
      <c r="F3" s="148"/>
      <c r="G3" s="148"/>
    </row>
    <row r="5" spans="1:7" ht="25.5" x14ac:dyDescent="0.25">
      <c r="A5" s="43" t="s">
        <v>86</v>
      </c>
      <c r="B5" s="43" t="s">
        <v>87</v>
      </c>
      <c r="C5" s="43" t="s">
        <v>88</v>
      </c>
      <c r="D5" s="43" t="s">
        <v>89</v>
      </c>
      <c r="E5" s="44" t="s">
        <v>90</v>
      </c>
      <c r="F5" s="44" t="s">
        <v>71</v>
      </c>
      <c r="G5" s="44" t="s">
        <v>85</v>
      </c>
    </row>
    <row r="6" spans="1:7" x14ac:dyDescent="0.25">
      <c r="A6" s="32">
        <v>8</v>
      </c>
      <c r="B6" s="20"/>
      <c r="C6" s="20"/>
      <c r="D6" s="18" t="s">
        <v>111</v>
      </c>
      <c r="E6" s="46">
        <f>E7</f>
        <v>0</v>
      </c>
      <c r="F6" s="46">
        <f t="shared" ref="F6:G6" si="0">F7</f>
        <v>0</v>
      </c>
      <c r="G6" s="46">
        <f t="shared" si="0"/>
        <v>0</v>
      </c>
    </row>
    <row r="7" spans="1:7" x14ac:dyDescent="0.25">
      <c r="A7" s="38"/>
      <c r="B7" s="38">
        <v>84</v>
      </c>
      <c r="C7" s="25"/>
      <c r="D7" s="25" t="s">
        <v>112</v>
      </c>
      <c r="E7" s="62">
        <f>E8</f>
        <v>0</v>
      </c>
      <c r="F7" s="62">
        <f t="shared" ref="F7:G7" si="1">F8</f>
        <v>0</v>
      </c>
      <c r="G7" s="62">
        <f t="shared" si="1"/>
        <v>0</v>
      </c>
    </row>
    <row r="8" spans="1:7" x14ac:dyDescent="0.25">
      <c r="A8" s="33"/>
      <c r="B8" s="33"/>
      <c r="C8" s="24">
        <v>81</v>
      </c>
      <c r="D8" s="24" t="s">
        <v>113</v>
      </c>
      <c r="E8" s="61"/>
      <c r="F8" s="61"/>
      <c r="G8" s="61"/>
    </row>
    <row r="9" spans="1:7" x14ac:dyDescent="0.25">
      <c r="A9" s="32">
        <v>5</v>
      </c>
      <c r="B9" s="20"/>
      <c r="C9" s="20"/>
      <c r="D9" s="28" t="s">
        <v>114</v>
      </c>
      <c r="E9" s="46">
        <f>E10</f>
        <v>240000</v>
      </c>
      <c r="F9" s="46">
        <f t="shared" ref="F9:G9" si="2">F10</f>
        <v>240000</v>
      </c>
      <c r="G9" s="46">
        <f t="shared" si="2"/>
        <v>240000</v>
      </c>
    </row>
    <row r="10" spans="1:7" ht="26.25" x14ac:dyDescent="0.25">
      <c r="A10" s="38"/>
      <c r="B10" s="38">
        <v>54</v>
      </c>
      <c r="C10" s="25"/>
      <c r="D10" s="27" t="s">
        <v>42</v>
      </c>
      <c r="E10" s="62">
        <f>E11</f>
        <v>240000</v>
      </c>
      <c r="F10" s="62">
        <f t="shared" ref="F10:G10" si="3">F11</f>
        <v>240000</v>
      </c>
      <c r="G10" s="62">
        <f t="shared" si="3"/>
        <v>240000</v>
      </c>
    </row>
    <row r="11" spans="1:7" x14ac:dyDescent="0.25">
      <c r="A11" s="33"/>
      <c r="B11" s="33"/>
      <c r="C11" s="24">
        <v>31</v>
      </c>
      <c r="D11" s="24" t="s">
        <v>11</v>
      </c>
      <c r="E11" s="61">
        <v>240000</v>
      </c>
      <c r="F11" s="61">
        <v>240000</v>
      </c>
      <c r="G11" s="61">
        <v>240000</v>
      </c>
    </row>
  </sheetData>
  <mergeCells count="2">
    <mergeCell ref="A3:G3"/>
    <mergeCell ref="A2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F329"/>
  <sheetViews>
    <sheetView workbookViewId="0">
      <selection activeCell="A2" sqref="A2"/>
    </sheetView>
  </sheetViews>
  <sheetFormatPr defaultRowHeight="15" x14ac:dyDescent="0.25"/>
  <cols>
    <col min="1" max="1" width="9.85546875" style="49" customWidth="1"/>
    <col min="2" max="2" width="54.7109375" style="50" customWidth="1"/>
    <col min="3" max="3" width="13.7109375" customWidth="1"/>
    <col min="4" max="5" width="14.7109375" customWidth="1"/>
  </cols>
  <sheetData>
    <row r="1" spans="1:5" x14ac:dyDescent="0.25">
      <c r="A1" s="153" t="s">
        <v>182</v>
      </c>
      <c r="B1" s="153"/>
      <c r="C1" s="153"/>
      <c r="D1" s="153"/>
      <c r="E1" s="153"/>
    </row>
    <row r="3" spans="1:5" x14ac:dyDescent="0.25">
      <c r="A3" s="82" t="s">
        <v>186</v>
      </c>
      <c r="B3" s="83" t="s">
        <v>89</v>
      </c>
      <c r="C3" s="84" t="s">
        <v>187</v>
      </c>
      <c r="D3" s="84" t="s">
        <v>188</v>
      </c>
      <c r="E3" s="84" t="s">
        <v>189</v>
      </c>
    </row>
    <row r="4" spans="1:5" x14ac:dyDescent="0.25">
      <c r="A4" s="89">
        <v>38069</v>
      </c>
      <c r="B4" s="90" t="s">
        <v>0</v>
      </c>
      <c r="C4" s="91">
        <f>SUM(C5+C139)</f>
        <v>471387123</v>
      </c>
      <c r="D4" s="91">
        <f>SUM(D5+D139)</f>
        <v>441725554</v>
      </c>
      <c r="E4" s="91">
        <f>SUM(E5+E139)</f>
        <v>452265920</v>
      </c>
    </row>
    <row r="5" spans="1:5" x14ac:dyDescent="0.25">
      <c r="A5" s="92">
        <v>3602</v>
      </c>
      <c r="B5" s="93" t="s">
        <v>1</v>
      </c>
      <c r="C5" s="94">
        <f>SUM(C6+C74+C96+C119+C125+C134)</f>
        <v>69127464</v>
      </c>
      <c r="D5" s="94">
        <f>SUM(D6+D74+D96+D119+D125+D134)</f>
        <v>26944057</v>
      </c>
      <c r="E5" s="94">
        <f>SUM(E6+E74+E96+E119+E125+E134)</f>
        <v>34562347</v>
      </c>
    </row>
    <row r="6" spans="1:5" ht="15" customHeight="1" x14ac:dyDescent="0.25">
      <c r="A6" s="95" t="s">
        <v>2</v>
      </c>
      <c r="B6" s="96" t="s">
        <v>3</v>
      </c>
      <c r="C6" s="97">
        <f>SUM(C7+C18+C41+C49+C56+C62+C70)</f>
        <v>17069479</v>
      </c>
      <c r="D6" s="97">
        <f>SUM(D7+D18+D41+D49+D56+D62+D70)</f>
        <v>12152963</v>
      </c>
      <c r="E6" s="97">
        <f>SUM(E7+E18+E41+E49+E56+E62+E70)</f>
        <v>20626452</v>
      </c>
    </row>
    <row r="7" spans="1:5" x14ac:dyDescent="0.25">
      <c r="A7" s="98">
        <v>11</v>
      </c>
      <c r="B7" s="99" t="s">
        <v>4</v>
      </c>
      <c r="C7" s="100">
        <f t="shared" ref="C7:E7" si="0">SUM(C8+C15)</f>
        <v>5308912</v>
      </c>
      <c r="D7" s="100">
        <f t="shared" si="0"/>
        <v>5308912</v>
      </c>
      <c r="E7" s="100">
        <f t="shared" si="0"/>
        <v>5308912</v>
      </c>
    </row>
    <row r="8" spans="1:5" x14ac:dyDescent="0.25">
      <c r="A8" s="101">
        <v>42</v>
      </c>
      <c r="B8" s="102" t="s">
        <v>5</v>
      </c>
      <c r="C8" s="103">
        <f t="shared" ref="C8:E8" si="1">SUM(C9+C11+C13)</f>
        <v>5308912</v>
      </c>
      <c r="D8" s="103">
        <f t="shared" si="1"/>
        <v>5308912</v>
      </c>
      <c r="E8" s="103">
        <f t="shared" si="1"/>
        <v>5308912</v>
      </c>
    </row>
    <row r="9" spans="1:5" ht="15" hidden="1" customHeight="1" x14ac:dyDescent="0.25">
      <c r="A9" s="60">
        <v>421</v>
      </c>
      <c r="B9" s="104" t="s">
        <v>6</v>
      </c>
      <c r="C9" s="105">
        <f t="shared" ref="C9:E9" si="2">SUM(C10)</f>
        <v>0</v>
      </c>
      <c r="D9" s="105">
        <f t="shared" si="2"/>
        <v>0</v>
      </c>
      <c r="E9" s="105">
        <f t="shared" si="2"/>
        <v>0</v>
      </c>
    </row>
    <row r="10" spans="1:5" ht="15" hidden="1" customHeight="1" x14ac:dyDescent="0.25">
      <c r="A10" s="106">
        <v>4212</v>
      </c>
      <c r="B10" s="107" t="s">
        <v>122</v>
      </c>
      <c r="C10" s="75"/>
      <c r="D10" s="75"/>
      <c r="E10" s="75"/>
    </row>
    <row r="11" spans="1:5" ht="15" customHeight="1" x14ac:dyDescent="0.25">
      <c r="A11" s="85">
        <v>422</v>
      </c>
      <c r="B11" s="108" t="s">
        <v>7</v>
      </c>
      <c r="C11" s="109">
        <f t="shared" ref="C11:E11" si="3">SUM(C12)</f>
        <v>5308912</v>
      </c>
      <c r="D11" s="109">
        <f t="shared" si="3"/>
        <v>5308912</v>
      </c>
      <c r="E11" s="109">
        <f t="shared" si="3"/>
        <v>5308912</v>
      </c>
    </row>
    <row r="12" spans="1:5" ht="15" hidden="1" customHeight="1" x14ac:dyDescent="0.25">
      <c r="A12" s="106">
        <v>4224</v>
      </c>
      <c r="B12" s="107" t="s">
        <v>123</v>
      </c>
      <c r="C12" s="76">
        <v>5308912</v>
      </c>
      <c r="D12" s="76">
        <v>5308912</v>
      </c>
      <c r="E12" s="76">
        <v>5308912</v>
      </c>
    </row>
    <row r="13" spans="1:5" ht="15" hidden="1" customHeight="1" x14ac:dyDescent="0.25">
      <c r="A13" s="60">
        <v>426</v>
      </c>
      <c r="B13" s="104" t="s">
        <v>8</v>
      </c>
      <c r="C13" s="105">
        <f t="shared" ref="C13:E13" si="4">SUM(C14)</f>
        <v>0</v>
      </c>
      <c r="D13" s="105">
        <f t="shared" si="4"/>
        <v>0</v>
      </c>
      <c r="E13" s="105">
        <f t="shared" si="4"/>
        <v>0</v>
      </c>
    </row>
    <row r="14" spans="1:5" ht="15" hidden="1" customHeight="1" x14ac:dyDescent="0.25">
      <c r="A14" s="106">
        <v>4262</v>
      </c>
      <c r="B14" s="107" t="s">
        <v>124</v>
      </c>
      <c r="C14" s="110"/>
      <c r="D14" s="76"/>
      <c r="E14" s="76"/>
    </row>
    <row r="15" spans="1:5" ht="22.5" hidden="1" customHeight="1" x14ac:dyDescent="0.25">
      <c r="A15" s="101">
        <v>45</v>
      </c>
      <c r="B15" s="102" t="s">
        <v>9</v>
      </c>
      <c r="C15" s="103">
        <f t="shared" ref="C15:E16" si="5">SUM(C16)</f>
        <v>0</v>
      </c>
      <c r="D15" s="103">
        <f t="shared" si="5"/>
        <v>0</v>
      </c>
      <c r="E15" s="103">
        <f t="shared" si="5"/>
        <v>0</v>
      </c>
    </row>
    <row r="16" spans="1:5" ht="15" hidden="1" customHeight="1" x14ac:dyDescent="0.25">
      <c r="A16" s="60">
        <v>451</v>
      </c>
      <c r="B16" s="104" t="s">
        <v>10</v>
      </c>
      <c r="C16" s="105">
        <f t="shared" si="5"/>
        <v>0</v>
      </c>
      <c r="D16" s="105">
        <f t="shared" si="5"/>
        <v>0</v>
      </c>
      <c r="E16" s="105">
        <f t="shared" si="5"/>
        <v>0</v>
      </c>
    </row>
    <row r="17" spans="1:5" ht="15" hidden="1" customHeight="1" x14ac:dyDescent="0.25">
      <c r="A17" s="106">
        <v>4511</v>
      </c>
      <c r="B17" s="107" t="s">
        <v>10</v>
      </c>
      <c r="C17" s="76"/>
      <c r="D17" s="76"/>
      <c r="E17" s="76"/>
    </row>
    <row r="18" spans="1:5" ht="15" customHeight="1" x14ac:dyDescent="0.25">
      <c r="A18" s="98">
        <v>31</v>
      </c>
      <c r="B18" s="99" t="s">
        <v>11</v>
      </c>
      <c r="C18" s="100">
        <f>SUM(C19+C22+C36)</f>
        <v>8500896</v>
      </c>
      <c r="D18" s="100">
        <f>SUM(D19+D22+D36)</f>
        <v>5335458</v>
      </c>
      <c r="E18" s="100">
        <f>SUM(E19+E22+E36)</f>
        <v>5036831</v>
      </c>
    </row>
    <row r="19" spans="1:5" x14ac:dyDescent="0.25">
      <c r="A19" s="101">
        <v>41</v>
      </c>
      <c r="B19" s="102" t="s">
        <v>5</v>
      </c>
      <c r="C19" s="103">
        <f t="shared" ref="C19:E20" si="6">C20</f>
        <v>79634</v>
      </c>
      <c r="D19" s="103">
        <f t="shared" si="6"/>
        <v>79634</v>
      </c>
      <c r="E19" s="103">
        <f t="shared" si="6"/>
        <v>79634</v>
      </c>
    </row>
    <row r="20" spans="1:5" ht="15" customHeight="1" x14ac:dyDescent="0.25">
      <c r="A20" s="85">
        <v>412</v>
      </c>
      <c r="B20" s="108" t="s">
        <v>8</v>
      </c>
      <c r="C20" s="109">
        <f t="shared" si="6"/>
        <v>79634</v>
      </c>
      <c r="D20" s="109">
        <f t="shared" si="6"/>
        <v>79634</v>
      </c>
      <c r="E20" s="109">
        <f t="shared" si="6"/>
        <v>79634</v>
      </c>
    </row>
    <row r="21" spans="1:5" ht="15" hidden="1" customHeight="1" x14ac:dyDescent="0.25">
      <c r="A21" s="106">
        <v>4123</v>
      </c>
      <c r="B21" s="107" t="s">
        <v>125</v>
      </c>
      <c r="C21" s="75">
        <v>79634</v>
      </c>
      <c r="D21" s="75">
        <v>79634</v>
      </c>
      <c r="E21" s="75">
        <v>79634</v>
      </c>
    </row>
    <row r="22" spans="1:5" x14ac:dyDescent="0.25">
      <c r="A22" s="101">
        <v>42</v>
      </c>
      <c r="B22" s="102" t="s">
        <v>5</v>
      </c>
      <c r="C22" s="103">
        <f t="shared" ref="C22:E22" si="7">SUM(C23+C25+C34+C32)</f>
        <v>6204791</v>
      </c>
      <c r="D22" s="103">
        <f t="shared" si="7"/>
        <v>3238437</v>
      </c>
      <c r="E22" s="103">
        <f t="shared" si="7"/>
        <v>2939810</v>
      </c>
    </row>
    <row r="23" spans="1:5" ht="15" customHeight="1" x14ac:dyDescent="0.25">
      <c r="A23" s="85">
        <v>421</v>
      </c>
      <c r="B23" s="108" t="s">
        <v>6</v>
      </c>
      <c r="C23" s="109">
        <f t="shared" ref="C23:E23" si="8">SUM(C24)</f>
        <v>6636</v>
      </c>
      <c r="D23" s="109">
        <f t="shared" si="8"/>
        <v>6636</v>
      </c>
      <c r="E23" s="109">
        <f t="shared" si="8"/>
        <v>6636</v>
      </c>
    </row>
    <row r="24" spans="1:5" ht="15" hidden="1" customHeight="1" x14ac:dyDescent="0.25">
      <c r="A24" s="85">
        <v>4212</v>
      </c>
      <c r="B24" s="108" t="s">
        <v>122</v>
      </c>
      <c r="C24" s="111">
        <v>6636</v>
      </c>
      <c r="D24" s="111">
        <v>6636</v>
      </c>
      <c r="E24" s="111">
        <v>6636</v>
      </c>
    </row>
    <row r="25" spans="1:5" ht="15" customHeight="1" x14ac:dyDescent="0.25">
      <c r="A25" s="85">
        <v>422</v>
      </c>
      <c r="B25" s="108" t="s">
        <v>7</v>
      </c>
      <c r="C25" s="109">
        <f t="shared" ref="C25:E25" si="9">SUM(C26:C31)</f>
        <v>5056739</v>
      </c>
      <c r="D25" s="109">
        <f t="shared" si="9"/>
        <v>2355830</v>
      </c>
      <c r="E25" s="109">
        <f t="shared" si="9"/>
        <v>2322649</v>
      </c>
    </row>
    <row r="26" spans="1:5" ht="15" hidden="1" customHeight="1" x14ac:dyDescent="0.25">
      <c r="A26" s="106">
        <v>4221</v>
      </c>
      <c r="B26" s="107" t="s">
        <v>126</v>
      </c>
      <c r="C26" s="76">
        <v>132723</v>
      </c>
      <c r="D26" s="76">
        <v>132723</v>
      </c>
      <c r="E26" s="76">
        <v>132723</v>
      </c>
    </row>
    <row r="27" spans="1:5" ht="15" hidden="1" customHeight="1" x14ac:dyDescent="0.25">
      <c r="A27" s="106">
        <v>4222</v>
      </c>
      <c r="B27" s="107" t="s">
        <v>127</v>
      </c>
      <c r="C27" s="76">
        <v>26545</v>
      </c>
      <c r="D27" s="76">
        <v>26545</v>
      </c>
      <c r="E27" s="76">
        <v>26545</v>
      </c>
    </row>
    <row r="28" spans="1:5" ht="15" hidden="1" customHeight="1" x14ac:dyDescent="0.25">
      <c r="A28" s="106">
        <v>4223</v>
      </c>
      <c r="B28" s="107" t="s">
        <v>128</v>
      </c>
      <c r="C28" s="76">
        <v>66361</v>
      </c>
      <c r="D28" s="76">
        <v>66361</v>
      </c>
      <c r="E28" s="76">
        <v>66361</v>
      </c>
    </row>
    <row r="29" spans="1:5" ht="15" hidden="1" customHeight="1" x14ac:dyDescent="0.25">
      <c r="A29" s="106">
        <v>4224</v>
      </c>
      <c r="B29" s="107" t="s">
        <v>123</v>
      </c>
      <c r="C29" s="76">
        <v>4645298</v>
      </c>
      <c r="D29" s="76">
        <v>1990842</v>
      </c>
      <c r="E29" s="76">
        <v>1990842</v>
      </c>
    </row>
    <row r="30" spans="1:5" ht="15" hidden="1" customHeight="1" x14ac:dyDescent="0.25">
      <c r="A30" s="106">
        <v>4225</v>
      </c>
      <c r="B30" s="107" t="s">
        <v>129</v>
      </c>
      <c r="C30" s="76">
        <v>6636</v>
      </c>
      <c r="D30" s="76">
        <v>6636</v>
      </c>
      <c r="E30" s="76">
        <v>6636</v>
      </c>
    </row>
    <row r="31" spans="1:5" ht="15" hidden="1" customHeight="1" x14ac:dyDescent="0.25">
      <c r="A31" s="106">
        <v>4227</v>
      </c>
      <c r="B31" s="107" t="s">
        <v>130</v>
      </c>
      <c r="C31" s="76">
        <v>179176</v>
      </c>
      <c r="D31" s="76">
        <v>132723</v>
      </c>
      <c r="E31" s="76">
        <v>99542</v>
      </c>
    </row>
    <row r="32" spans="1:5" ht="15" customHeight="1" x14ac:dyDescent="0.25">
      <c r="A32" s="85">
        <v>423</v>
      </c>
      <c r="B32" s="108" t="s">
        <v>40</v>
      </c>
      <c r="C32" s="109">
        <f t="shared" ref="C32:E32" si="10">SUM(C33)</f>
        <v>79634</v>
      </c>
      <c r="D32" s="109">
        <f t="shared" si="10"/>
        <v>79634</v>
      </c>
      <c r="E32" s="109">
        <f t="shared" si="10"/>
        <v>79634</v>
      </c>
    </row>
    <row r="33" spans="1:5" ht="15" hidden="1" customHeight="1" x14ac:dyDescent="0.25">
      <c r="A33" s="85">
        <v>4231</v>
      </c>
      <c r="B33" s="108" t="s">
        <v>131</v>
      </c>
      <c r="C33" s="111">
        <v>79634</v>
      </c>
      <c r="D33" s="111">
        <v>79634</v>
      </c>
      <c r="E33" s="111">
        <v>79634</v>
      </c>
    </row>
    <row r="34" spans="1:5" ht="15" customHeight="1" x14ac:dyDescent="0.25">
      <c r="A34" s="85">
        <v>426</v>
      </c>
      <c r="B34" s="108" t="s">
        <v>8</v>
      </c>
      <c r="C34" s="109">
        <f t="shared" ref="C34:E34" si="11">SUM(C35)</f>
        <v>1061782</v>
      </c>
      <c r="D34" s="109">
        <f t="shared" si="11"/>
        <v>796337</v>
      </c>
      <c r="E34" s="109">
        <f t="shared" si="11"/>
        <v>530891</v>
      </c>
    </row>
    <row r="35" spans="1:5" ht="15" hidden="1" customHeight="1" x14ac:dyDescent="0.25">
      <c r="A35" s="106">
        <v>4262</v>
      </c>
      <c r="B35" s="107" t="s">
        <v>124</v>
      </c>
      <c r="C35" s="75">
        <v>1061782</v>
      </c>
      <c r="D35" s="75">
        <v>796337</v>
      </c>
      <c r="E35" s="75">
        <v>530891</v>
      </c>
    </row>
    <row r="36" spans="1:5" x14ac:dyDescent="0.25">
      <c r="A36" s="101">
        <v>45</v>
      </c>
      <c r="B36" s="102" t="s">
        <v>9</v>
      </c>
      <c r="C36" s="103">
        <f t="shared" ref="C36:E36" si="12">SUM(C37+C39)</f>
        <v>2216471</v>
      </c>
      <c r="D36" s="103">
        <f t="shared" si="12"/>
        <v>2017387</v>
      </c>
      <c r="E36" s="103">
        <f t="shared" si="12"/>
        <v>2017387</v>
      </c>
    </row>
    <row r="37" spans="1:5" ht="15" customHeight="1" x14ac:dyDescent="0.25">
      <c r="A37" s="85">
        <v>451</v>
      </c>
      <c r="B37" s="108" t="s">
        <v>10</v>
      </c>
      <c r="C37" s="109">
        <f t="shared" ref="C37:E37" si="13">SUM(C38)</f>
        <v>2189926</v>
      </c>
      <c r="D37" s="109">
        <f t="shared" si="13"/>
        <v>1990842</v>
      </c>
      <c r="E37" s="109">
        <f t="shared" si="13"/>
        <v>1990842</v>
      </c>
    </row>
    <row r="38" spans="1:5" ht="15" hidden="1" customHeight="1" x14ac:dyDescent="0.25">
      <c r="A38" s="85">
        <v>4511</v>
      </c>
      <c r="B38" s="108" t="s">
        <v>10</v>
      </c>
      <c r="C38" s="112">
        <v>2189926</v>
      </c>
      <c r="D38" s="112">
        <v>1990842</v>
      </c>
      <c r="E38" s="112">
        <v>1990842</v>
      </c>
    </row>
    <row r="39" spans="1:5" ht="15" customHeight="1" x14ac:dyDescent="0.25">
      <c r="A39" s="85">
        <v>452</v>
      </c>
      <c r="B39" s="108" t="s">
        <v>12</v>
      </c>
      <c r="C39" s="109">
        <f t="shared" ref="C39:E39" si="14">SUM(C40)</f>
        <v>26545</v>
      </c>
      <c r="D39" s="109">
        <f t="shared" si="14"/>
        <v>26545</v>
      </c>
      <c r="E39" s="109">
        <f t="shared" si="14"/>
        <v>26545</v>
      </c>
    </row>
    <row r="40" spans="1:5" ht="15" hidden="1" customHeight="1" x14ac:dyDescent="0.25">
      <c r="A40" s="106">
        <v>4521</v>
      </c>
      <c r="B40" s="107" t="s">
        <v>12</v>
      </c>
      <c r="C40" s="77">
        <v>26545</v>
      </c>
      <c r="D40" s="77">
        <v>26545</v>
      </c>
      <c r="E40" s="77">
        <v>26545</v>
      </c>
    </row>
    <row r="41" spans="1:5" ht="15" hidden="1" customHeight="1" x14ac:dyDescent="0.25">
      <c r="A41" s="98">
        <v>43</v>
      </c>
      <c r="B41" s="99" t="s">
        <v>13</v>
      </c>
      <c r="C41" s="100">
        <f t="shared" ref="C41:E41" si="15">SUM(C42)</f>
        <v>0</v>
      </c>
      <c r="D41" s="100">
        <f t="shared" si="15"/>
        <v>0</v>
      </c>
      <c r="E41" s="100">
        <f t="shared" si="15"/>
        <v>0</v>
      </c>
    </row>
    <row r="42" spans="1:5" ht="22.5" hidden="1" customHeight="1" x14ac:dyDescent="0.25">
      <c r="A42" s="101">
        <v>42</v>
      </c>
      <c r="B42" s="102" t="s">
        <v>5</v>
      </c>
      <c r="C42" s="103">
        <f t="shared" ref="C42:E42" si="16">SUM(C43+C47)</f>
        <v>0</v>
      </c>
      <c r="D42" s="103">
        <f t="shared" si="16"/>
        <v>0</v>
      </c>
      <c r="E42" s="103">
        <f t="shared" si="16"/>
        <v>0</v>
      </c>
    </row>
    <row r="43" spans="1:5" ht="15" hidden="1" customHeight="1" x14ac:dyDescent="0.25">
      <c r="A43" s="60">
        <v>422</v>
      </c>
      <c r="B43" s="104" t="s">
        <v>7</v>
      </c>
      <c r="C43" s="105">
        <f t="shared" ref="C43:E43" si="17">SUM(C44:C46)</f>
        <v>0</v>
      </c>
      <c r="D43" s="105">
        <f t="shared" si="17"/>
        <v>0</v>
      </c>
      <c r="E43" s="105">
        <f t="shared" si="17"/>
        <v>0</v>
      </c>
    </row>
    <row r="44" spans="1:5" ht="15" hidden="1" customHeight="1" x14ac:dyDescent="0.25">
      <c r="A44" s="106">
        <v>4221</v>
      </c>
      <c r="B44" s="107" t="s">
        <v>126</v>
      </c>
      <c r="C44" s="75"/>
      <c r="D44" s="75"/>
      <c r="E44" s="75"/>
    </row>
    <row r="45" spans="1:5" ht="15" hidden="1" customHeight="1" x14ac:dyDescent="0.25">
      <c r="A45" s="106">
        <v>4223</v>
      </c>
      <c r="B45" s="107" t="s">
        <v>128</v>
      </c>
      <c r="C45" s="75"/>
      <c r="D45" s="75"/>
      <c r="E45" s="75"/>
    </row>
    <row r="46" spans="1:5" ht="15" hidden="1" customHeight="1" x14ac:dyDescent="0.25">
      <c r="A46" s="106">
        <v>4224</v>
      </c>
      <c r="B46" s="107" t="s">
        <v>123</v>
      </c>
      <c r="C46" s="75"/>
      <c r="D46" s="75"/>
      <c r="E46" s="75"/>
    </row>
    <row r="47" spans="1:5" ht="15" hidden="1" customHeight="1" x14ac:dyDescent="0.25">
      <c r="A47" s="60">
        <v>426</v>
      </c>
      <c r="B47" s="104" t="s">
        <v>8</v>
      </c>
      <c r="C47" s="105">
        <f t="shared" ref="C47:E47" si="18">SUM(C48)</f>
        <v>0</v>
      </c>
      <c r="D47" s="105">
        <f t="shared" si="18"/>
        <v>0</v>
      </c>
      <c r="E47" s="105">
        <f t="shared" si="18"/>
        <v>0</v>
      </c>
    </row>
    <row r="48" spans="1:5" ht="15" hidden="1" customHeight="1" x14ac:dyDescent="0.25">
      <c r="A48" s="106">
        <v>4262</v>
      </c>
      <c r="B48" s="107" t="s">
        <v>124</v>
      </c>
      <c r="C48" s="75"/>
      <c r="D48" s="75"/>
      <c r="E48" s="75"/>
    </row>
    <row r="49" spans="1:6" ht="15" customHeight="1" x14ac:dyDescent="0.25">
      <c r="A49" s="98">
        <v>52</v>
      </c>
      <c r="B49" s="99" t="s">
        <v>45</v>
      </c>
      <c r="C49" s="113">
        <f t="shared" ref="C49:E51" si="19">C50</f>
        <v>13272</v>
      </c>
      <c r="D49" s="113">
        <f t="shared" si="19"/>
        <v>13272</v>
      </c>
      <c r="E49" s="113">
        <f t="shared" si="19"/>
        <v>6636</v>
      </c>
    </row>
    <row r="50" spans="1:6" x14ac:dyDescent="0.25">
      <c r="A50" s="101">
        <v>42</v>
      </c>
      <c r="B50" s="102" t="s">
        <v>5</v>
      </c>
      <c r="C50" s="114">
        <f t="shared" si="19"/>
        <v>13272</v>
      </c>
      <c r="D50" s="114">
        <f t="shared" si="19"/>
        <v>13272</v>
      </c>
      <c r="E50" s="114">
        <f t="shared" si="19"/>
        <v>6636</v>
      </c>
    </row>
    <row r="51" spans="1:6" ht="15" customHeight="1" x14ac:dyDescent="0.25">
      <c r="A51" s="85">
        <v>422</v>
      </c>
      <c r="B51" s="108" t="s">
        <v>7</v>
      </c>
      <c r="C51" s="115">
        <f t="shared" si="19"/>
        <v>13272</v>
      </c>
      <c r="D51" s="115">
        <f t="shared" si="19"/>
        <v>13272</v>
      </c>
      <c r="E51" s="115">
        <f t="shared" si="19"/>
        <v>6636</v>
      </c>
    </row>
    <row r="52" spans="1:6" ht="15" hidden="1" customHeight="1" x14ac:dyDescent="0.25">
      <c r="A52" s="106">
        <v>4224</v>
      </c>
      <c r="B52" s="107" t="s">
        <v>123</v>
      </c>
      <c r="C52" s="116">
        <v>13272</v>
      </c>
      <c r="D52" s="116">
        <v>13272</v>
      </c>
      <c r="E52" s="116">
        <v>6636</v>
      </c>
    </row>
    <row r="53" spans="1:6" ht="22.5" hidden="1" customHeight="1" x14ac:dyDescent="0.25">
      <c r="A53" s="101">
        <v>45</v>
      </c>
      <c r="B53" s="102" t="s">
        <v>9</v>
      </c>
      <c r="C53" s="117"/>
      <c r="D53" s="117"/>
      <c r="E53" s="117"/>
    </row>
    <row r="54" spans="1:6" ht="15" hidden="1" customHeight="1" x14ac:dyDescent="0.25">
      <c r="A54" s="60">
        <v>451</v>
      </c>
      <c r="B54" s="104" t="s">
        <v>10</v>
      </c>
      <c r="C54" s="118"/>
      <c r="D54" s="118"/>
      <c r="E54" s="118"/>
    </row>
    <row r="55" spans="1:6" ht="15" hidden="1" customHeight="1" x14ac:dyDescent="0.25">
      <c r="A55" s="106">
        <v>4511</v>
      </c>
      <c r="B55" s="107" t="s">
        <v>10</v>
      </c>
      <c r="C55" s="119"/>
      <c r="D55" s="119"/>
      <c r="E55" s="119"/>
    </row>
    <row r="56" spans="1:6" ht="14.45" customHeight="1" x14ac:dyDescent="0.25">
      <c r="A56" s="98">
        <v>581</v>
      </c>
      <c r="B56" s="99" t="s">
        <v>72</v>
      </c>
      <c r="C56" s="100">
        <f>C57</f>
        <v>2422191</v>
      </c>
      <c r="D56" s="100">
        <f>D57</f>
        <v>1135643</v>
      </c>
      <c r="E56" s="100">
        <f>E57</f>
        <v>9954211</v>
      </c>
    </row>
    <row r="57" spans="1:6" x14ac:dyDescent="0.25">
      <c r="A57" s="101">
        <v>42</v>
      </c>
      <c r="B57" s="102" t="s">
        <v>5</v>
      </c>
      <c r="C57" s="120">
        <f>C58+C60</f>
        <v>2422191</v>
      </c>
      <c r="D57" s="120">
        <f>D58+D60</f>
        <v>1135643</v>
      </c>
      <c r="E57" s="120">
        <f>E58+E60</f>
        <v>9954211</v>
      </c>
    </row>
    <row r="58" spans="1:6" ht="15" customHeight="1" x14ac:dyDescent="0.25">
      <c r="A58" s="85">
        <v>421</v>
      </c>
      <c r="B58" s="108" t="s">
        <v>6</v>
      </c>
      <c r="C58" s="115">
        <f>C59</f>
        <v>763156</v>
      </c>
      <c r="D58" s="115">
        <f>D59</f>
        <v>763156</v>
      </c>
      <c r="E58" s="115">
        <f>E59</f>
        <v>0</v>
      </c>
    </row>
    <row r="59" spans="1:6" ht="15" hidden="1" customHeight="1" x14ac:dyDescent="0.25">
      <c r="A59" s="85">
        <v>4212</v>
      </c>
      <c r="B59" s="108" t="s">
        <v>122</v>
      </c>
      <c r="C59" s="121">
        <v>763156</v>
      </c>
      <c r="D59" s="121">
        <v>763156</v>
      </c>
      <c r="E59" s="122">
        <v>0</v>
      </c>
    </row>
    <row r="60" spans="1:6" ht="15" customHeight="1" x14ac:dyDescent="0.25">
      <c r="A60" s="85">
        <v>422</v>
      </c>
      <c r="B60" s="108" t="s">
        <v>7</v>
      </c>
      <c r="C60" s="115">
        <f>C61</f>
        <v>1659035</v>
      </c>
      <c r="D60" s="115">
        <f>D61</f>
        <v>372487</v>
      </c>
      <c r="E60" s="115">
        <f>E61</f>
        <v>9954211</v>
      </c>
    </row>
    <row r="61" spans="1:6" ht="15" hidden="1" customHeight="1" x14ac:dyDescent="0.25">
      <c r="A61" s="106">
        <v>4224</v>
      </c>
      <c r="B61" s="107" t="s">
        <v>123</v>
      </c>
      <c r="C61" s="123">
        <v>1659035</v>
      </c>
      <c r="D61" s="124">
        <v>372487</v>
      </c>
      <c r="E61" s="123">
        <v>9954211</v>
      </c>
      <c r="F61" t="s">
        <v>185</v>
      </c>
    </row>
    <row r="62" spans="1:6" ht="15" customHeight="1" x14ac:dyDescent="0.25">
      <c r="A62" s="98">
        <v>61</v>
      </c>
      <c r="B62" s="99" t="s">
        <v>46</v>
      </c>
      <c r="C62" s="125">
        <f t="shared" ref="C62:E62" si="20">C63+C67</f>
        <v>804300</v>
      </c>
      <c r="D62" s="125">
        <f t="shared" si="20"/>
        <v>339770</v>
      </c>
      <c r="E62" s="125">
        <f t="shared" si="20"/>
        <v>299954</v>
      </c>
    </row>
    <row r="63" spans="1:6" x14ac:dyDescent="0.25">
      <c r="A63" s="101">
        <v>42</v>
      </c>
      <c r="B63" s="102" t="s">
        <v>5</v>
      </c>
      <c r="C63" s="126">
        <f t="shared" ref="C63:E63" si="21">C64+C66</f>
        <v>273409</v>
      </c>
      <c r="D63" s="126">
        <f t="shared" si="21"/>
        <v>273409</v>
      </c>
      <c r="E63" s="126">
        <f t="shared" si="21"/>
        <v>273409</v>
      </c>
    </row>
    <row r="64" spans="1:6" ht="15" customHeight="1" x14ac:dyDescent="0.25">
      <c r="A64" s="85">
        <v>422</v>
      </c>
      <c r="B64" s="108" t="s">
        <v>7</v>
      </c>
      <c r="C64" s="127">
        <f t="shared" ref="C64:E64" si="22">C65</f>
        <v>7963</v>
      </c>
      <c r="D64" s="127">
        <f t="shared" si="22"/>
        <v>7963</v>
      </c>
      <c r="E64" s="127">
        <f t="shared" si="22"/>
        <v>7963</v>
      </c>
    </row>
    <row r="65" spans="1:5" ht="15" hidden="1" customHeight="1" x14ac:dyDescent="0.25">
      <c r="A65" s="106">
        <v>4221</v>
      </c>
      <c r="B65" s="107" t="s">
        <v>126</v>
      </c>
      <c r="C65" s="128">
        <v>7963</v>
      </c>
      <c r="D65" s="128">
        <v>7963</v>
      </c>
      <c r="E65" s="128">
        <v>7963</v>
      </c>
    </row>
    <row r="66" spans="1:5" ht="15" hidden="1" customHeight="1" x14ac:dyDescent="0.25">
      <c r="A66" s="106">
        <v>4224</v>
      </c>
      <c r="B66" s="107" t="s">
        <v>123</v>
      </c>
      <c r="C66" s="128">
        <v>265446</v>
      </c>
      <c r="D66" s="128">
        <v>265446</v>
      </c>
      <c r="E66" s="128">
        <v>265446</v>
      </c>
    </row>
    <row r="67" spans="1:5" x14ac:dyDescent="0.25">
      <c r="A67" s="101">
        <v>45</v>
      </c>
      <c r="B67" s="102" t="s">
        <v>9</v>
      </c>
      <c r="C67" s="129">
        <f t="shared" ref="C67:E68" si="23">C68</f>
        <v>530891</v>
      </c>
      <c r="D67" s="129">
        <f t="shared" si="23"/>
        <v>66361</v>
      </c>
      <c r="E67" s="129">
        <f t="shared" si="23"/>
        <v>26545</v>
      </c>
    </row>
    <row r="68" spans="1:5" ht="15" customHeight="1" x14ac:dyDescent="0.25">
      <c r="A68" s="85">
        <v>451</v>
      </c>
      <c r="B68" s="108" t="s">
        <v>10</v>
      </c>
      <c r="C68" s="127">
        <f t="shared" si="23"/>
        <v>530891</v>
      </c>
      <c r="D68" s="127">
        <f t="shared" si="23"/>
        <v>66361</v>
      </c>
      <c r="E68" s="127">
        <f t="shared" si="23"/>
        <v>26545</v>
      </c>
    </row>
    <row r="69" spans="1:5" ht="15" hidden="1" customHeight="1" x14ac:dyDescent="0.25">
      <c r="A69" s="106">
        <v>4511</v>
      </c>
      <c r="B69" s="107" t="s">
        <v>10</v>
      </c>
      <c r="C69" s="123">
        <v>530891</v>
      </c>
      <c r="D69" s="123">
        <v>66361</v>
      </c>
      <c r="E69" s="123">
        <v>26545</v>
      </c>
    </row>
    <row r="70" spans="1:5" ht="15" customHeight="1" x14ac:dyDescent="0.25">
      <c r="A70" s="98">
        <v>71</v>
      </c>
      <c r="B70" s="99" t="s">
        <v>47</v>
      </c>
      <c r="C70" s="125">
        <f t="shared" ref="C70:E72" si="24">C71</f>
        <v>19908</v>
      </c>
      <c r="D70" s="125">
        <f t="shared" si="24"/>
        <v>19908</v>
      </c>
      <c r="E70" s="125">
        <f t="shared" si="24"/>
        <v>19908</v>
      </c>
    </row>
    <row r="71" spans="1:5" x14ac:dyDescent="0.25">
      <c r="A71" s="101">
        <v>42</v>
      </c>
      <c r="B71" s="102" t="s">
        <v>5</v>
      </c>
      <c r="C71" s="126">
        <f t="shared" si="24"/>
        <v>19908</v>
      </c>
      <c r="D71" s="126">
        <f t="shared" si="24"/>
        <v>19908</v>
      </c>
      <c r="E71" s="126">
        <f t="shared" si="24"/>
        <v>19908</v>
      </c>
    </row>
    <row r="72" spans="1:5" ht="15" customHeight="1" x14ac:dyDescent="0.25">
      <c r="A72" s="85">
        <v>422</v>
      </c>
      <c r="B72" s="108" t="s">
        <v>7</v>
      </c>
      <c r="C72" s="127">
        <f t="shared" si="24"/>
        <v>19908</v>
      </c>
      <c r="D72" s="127">
        <f t="shared" si="24"/>
        <v>19908</v>
      </c>
      <c r="E72" s="127">
        <f t="shared" si="24"/>
        <v>19908</v>
      </c>
    </row>
    <row r="73" spans="1:5" ht="15" hidden="1" customHeight="1" x14ac:dyDescent="0.25">
      <c r="A73" s="106">
        <v>4224</v>
      </c>
      <c r="B73" s="107" t="s">
        <v>123</v>
      </c>
      <c r="C73" s="128">
        <v>19908</v>
      </c>
      <c r="D73" s="128">
        <v>19908</v>
      </c>
      <c r="E73" s="128">
        <v>19908</v>
      </c>
    </row>
    <row r="74" spans="1:5" x14ac:dyDescent="0.25">
      <c r="A74" s="95" t="s">
        <v>14</v>
      </c>
      <c r="B74" s="96" t="s">
        <v>15</v>
      </c>
      <c r="C74" s="97">
        <f>C75+C85</f>
        <v>230007</v>
      </c>
      <c r="D74" s="97">
        <f>D75+D85</f>
        <v>0</v>
      </c>
      <c r="E74" s="97">
        <f>E75+E85</f>
        <v>0</v>
      </c>
    </row>
    <row r="75" spans="1:5" x14ac:dyDescent="0.25">
      <c r="A75" s="98">
        <v>12</v>
      </c>
      <c r="B75" s="99" t="s">
        <v>16</v>
      </c>
      <c r="C75" s="100">
        <f>SUM(C76+C79+C82)</f>
        <v>34501</v>
      </c>
      <c r="D75" s="100">
        <f>SUM(D76+D79+D82)</f>
        <v>0</v>
      </c>
      <c r="E75" s="100">
        <f>SUM(E76+E79+E82)</f>
        <v>0</v>
      </c>
    </row>
    <row r="76" spans="1:5" ht="15" customHeight="1" x14ac:dyDescent="0.25">
      <c r="A76" s="101">
        <v>32</v>
      </c>
      <c r="B76" s="102" t="s">
        <v>17</v>
      </c>
      <c r="C76" s="103">
        <f t="shared" ref="C76:E77" si="25">SUM(C77)</f>
        <v>10233</v>
      </c>
      <c r="D76" s="103">
        <f t="shared" si="25"/>
        <v>0</v>
      </c>
      <c r="E76" s="103">
        <f t="shared" si="25"/>
        <v>0</v>
      </c>
    </row>
    <row r="77" spans="1:5" ht="15" customHeight="1" x14ac:dyDescent="0.25">
      <c r="A77" s="85">
        <v>323</v>
      </c>
      <c r="B77" s="108" t="s">
        <v>18</v>
      </c>
      <c r="C77" s="109">
        <f t="shared" si="25"/>
        <v>10233</v>
      </c>
      <c r="D77" s="109">
        <f t="shared" si="25"/>
        <v>0</v>
      </c>
      <c r="E77" s="109">
        <f t="shared" si="25"/>
        <v>0</v>
      </c>
    </row>
    <row r="78" spans="1:5" ht="15" hidden="1" customHeight="1" x14ac:dyDescent="0.25">
      <c r="A78" s="106">
        <v>3237</v>
      </c>
      <c r="B78" s="108" t="s">
        <v>132</v>
      </c>
      <c r="C78" s="130">
        <v>10233</v>
      </c>
      <c r="D78" s="130">
        <v>0</v>
      </c>
      <c r="E78" s="130">
        <v>0</v>
      </c>
    </row>
    <row r="79" spans="1:5" ht="22.5" hidden="1" customHeight="1" x14ac:dyDescent="0.25">
      <c r="A79" s="101">
        <v>42</v>
      </c>
      <c r="B79" s="102" t="s">
        <v>5</v>
      </c>
      <c r="C79" s="103">
        <f t="shared" ref="C79:E80" si="26">SUM(C80)</f>
        <v>0</v>
      </c>
      <c r="D79" s="103">
        <f t="shared" si="26"/>
        <v>0</v>
      </c>
      <c r="E79" s="103">
        <f t="shared" si="26"/>
        <v>0</v>
      </c>
    </row>
    <row r="80" spans="1:5" ht="15" hidden="1" customHeight="1" x14ac:dyDescent="0.25">
      <c r="A80" s="60">
        <v>422</v>
      </c>
      <c r="B80" s="104" t="s">
        <v>7</v>
      </c>
      <c r="C80" s="105">
        <f t="shared" si="26"/>
        <v>0</v>
      </c>
      <c r="D80" s="105">
        <f t="shared" si="26"/>
        <v>0</v>
      </c>
      <c r="E80" s="105">
        <f t="shared" si="26"/>
        <v>0</v>
      </c>
    </row>
    <row r="81" spans="1:5" ht="15" hidden="1" customHeight="1" x14ac:dyDescent="0.25">
      <c r="A81" s="106">
        <v>4224</v>
      </c>
      <c r="B81" s="108" t="s">
        <v>123</v>
      </c>
      <c r="C81" s="130"/>
      <c r="D81" s="130"/>
      <c r="E81" s="130"/>
    </row>
    <row r="82" spans="1:5" x14ac:dyDescent="0.25">
      <c r="A82" s="101">
        <v>45</v>
      </c>
      <c r="B82" s="102" t="s">
        <v>9</v>
      </c>
      <c r="C82" s="131">
        <f t="shared" ref="C82:E83" si="27">C83</f>
        <v>24268</v>
      </c>
      <c r="D82" s="114">
        <f t="shared" si="27"/>
        <v>0</v>
      </c>
      <c r="E82" s="114">
        <f t="shared" si="27"/>
        <v>0</v>
      </c>
    </row>
    <row r="83" spans="1:5" ht="15" customHeight="1" x14ac:dyDescent="0.25">
      <c r="A83" s="85">
        <v>451</v>
      </c>
      <c r="B83" s="108" t="s">
        <v>10</v>
      </c>
      <c r="C83" s="115">
        <f t="shared" si="27"/>
        <v>24268</v>
      </c>
      <c r="D83" s="115">
        <f t="shared" si="27"/>
        <v>0</v>
      </c>
      <c r="E83" s="115">
        <f t="shared" si="27"/>
        <v>0</v>
      </c>
    </row>
    <row r="84" spans="1:5" ht="15" hidden="1" customHeight="1" x14ac:dyDescent="0.25">
      <c r="A84" s="85">
        <v>4511</v>
      </c>
      <c r="B84" s="107" t="s">
        <v>10</v>
      </c>
      <c r="C84" s="130">
        <v>24268</v>
      </c>
      <c r="D84" s="130">
        <v>0</v>
      </c>
      <c r="E84" s="130">
        <v>0</v>
      </c>
    </row>
    <row r="85" spans="1:5" ht="15" customHeight="1" x14ac:dyDescent="0.25">
      <c r="A85" s="98">
        <v>563</v>
      </c>
      <c r="B85" s="99" t="s">
        <v>19</v>
      </c>
      <c r="C85" s="100">
        <f>SUM(C86+C90+C93)</f>
        <v>195506</v>
      </c>
      <c r="D85" s="100">
        <f>SUM(D86+D90+D93)</f>
        <v>0</v>
      </c>
      <c r="E85" s="100">
        <f>SUM(E86+E90+E93)</f>
        <v>0</v>
      </c>
    </row>
    <row r="86" spans="1:5" ht="15" customHeight="1" x14ac:dyDescent="0.25">
      <c r="A86" s="101">
        <v>32</v>
      </c>
      <c r="B86" s="102" t="s">
        <v>17</v>
      </c>
      <c r="C86" s="103">
        <f t="shared" ref="C86:E86" si="28">SUM(C87)</f>
        <v>57989</v>
      </c>
      <c r="D86" s="103">
        <f t="shared" si="28"/>
        <v>0</v>
      </c>
      <c r="E86" s="103">
        <f t="shared" si="28"/>
        <v>0</v>
      </c>
    </row>
    <row r="87" spans="1:5" ht="15" customHeight="1" x14ac:dyDescent="0.25">
      <c r="A87" s="60">
        <v>323</v>
      </c>
      <c r="B87" s="104" t="s">
        <v>18</v>
      </c>
      <c r="C87" s="105">
        <f t="shared" ref="C87:E87" si="29">SUM(C88:C89)</f>
        <v>57989</v>
      </c>
      <c r="D87" s="105">
        <f t="shared" si="29"/>
        <v>0</v>
      </c>
      <c r="E87" s="105">
        <f t="shared" si="29"/>
        <v>0</v>
      </c>
    </row>
    <row r="88" spans="1:5" ht="15" hidden="1" customHeight="1" x14ac:dyDescent="0.25">
      <c r="A88" s="106">
        <v>3233</v>
      </c>
      <c r="B88" s="108" t="s">
        <v>133</v>
      </c>
      <c r="C88" s="130">
        <v>0</v>
      </c>
      <c r="D88" s="130">
        <v>0</v>
      </c>
      <c r="E88" s="130">
        <v>0</v>
      </c>
    </row>
    <row r="89" spans="1:5" ht="15" hidden="1" customHeight="1" x14ac:dyDescent="0.25">
      <c r="A89" s="106">
        <v>3237</v>
      </c>
      <c r="B89" s="108" t="s">
        <v>132</v>
      </c>
      <c r="C89" s="130">
        <v>57989</v>
      </c>
      <c r="D89" s="130">
        <v>0</v>
      </c>
      <c r="E89" s="130">
        <v>0</v>
      </c>
    </row>
    <row r="90" spans="1:5" ht="14.45" hidden="1" customHeight="1" x14ac:dyDescent="0.25">
      <c r="A90" s="101">
        <v>42</v>
      </c>
      <c r="B90" s="102" t="s">
        <v>5</v>
      </c>
      <c r="C90" s="103">
        <f t="shared" ref="C90:E91" si="30">SUM(C91)</f>
        <v>0</v>
      </c>
      <c r="D90" s="103">
        <f t="shared" si="30"/>
        <v>0</v>
      </c>
      <c r="E90" s="103">
        <f t="shared" si="30"/>
        <v>0</v>
      </c>
    </row>
    <row r="91" spans="1:5" ht="15" hidden="1" customHeight="1" x14ac:dyDescent="0.25">
      <c r="A91" s="60">
        <v>422</v>
      </c>
      <c r="B91" s="104" t="s">
        <v>7</v>
      </c>
      <c r="C91" s="105">
        <f t="shared" si="30"/>
        <v>0</v>
      </c>
      <c r="D91" s="105">
        <f t="shared" si="30"/>
        <v>0</v>
      </c>
      <c r="E91" s="105">
        <f t="shared" si="30"/>
        <v>0</v>
      </c>
    </row>
    <row r="92" spans="1:5" ht="15" hidden="1" customHeight="1" x14ac:dyDescent="0.25">
      <c r="A92" s="106">
        <v>4224</v>
      </c>
      <c r="B92" s="108" t="s">
        <v>123</v>
      </c>
      <c r="C92" s="130"/>
      <c r="D92" s="130"/>
      <c r="E92" s="130"/>
    </row>
    <row r="93" spans="1:5" x14ac:dyDescent="0.25">
      <c r="A93" s="101">
        <v>45</v>
      </c>
      <c r="B93" s="102" t="s">
        <v>9</v>
      </c>
      <c r="C93" s="131">
        <f t="shared" ref="C93:E94" si="31">C94</f>
        <v>137517</v>
      </c>
      <c r="D93" s="114">
        <f t="shared" si="31"/>
        <v>0</v>
      </c>
      <c r="E93" s="114">
        <f t="shared" si="31"/>
        <v>0</v>
      </c>
    </row>
    <row r="94" spans="1:5" ht="15" customHeight="1" x14ac:dyDescent="0.25">
      <c r="A94" s="85">
        <v>451</v>
      </c>
      <c r="B94" s="108" t="s">
        <v>10</v>
      </c>
      <c r="C94" s="132">
        <f t="shared" si="31"/>
        <v>137517</v>
      </c>
      <c r="D94" s="115">
        <f t="shared" si="31"/>
        <v>0</v>
      </c>
      <c r="E94" s="115">
        <f t="shared" si="31"/>
        <v>0</v>
      </c>
    </row>
    <row r="95" spans="1:5" ht="15" hidden="1" customHeight="1" x14ac:dyDescent="0.25">
      <c r="A95" s="85">
        <v>4511</v>
      </c>
      <c r="B95" s="107" t="s">
        <v>10</v>
      </c>
      <c r="C95" s="130">
        <v>137517</v>
      </c>
      <c r="D95" s="130">
        <v>0</v>
      </c>
      <c r="E95" s="130">
        <v>0</v>
      </c>
    </row>
    <row r="96" spans="1:5" ht="15" customHeight="1" x14ac:dyDescent="0.25">
      <c r="A96" s="95" t="s">
        <v>73</v>
      </c>
      <c r="B96" s="96" t="s">
        <v>74</v>
      </c>
      <c r="C96" s="97">
        <f>C97+C108</f>
        <v>51827978</v>
      </c>
      <c r="D96" s="97">
        <f>D97+D108</f>
        <v>14791094</v>
      </c>
      <c r="E96" s="97">
        <f>E97+E108</f>
        <v>13935895</v>
      </c>
    </row>
    <row r="97" spans="1:6" x14ac:dyDescent="0.25">
      <c r="A97" s="98">
        <v>5761</v>
      </c>
      <c r="B97" s="99" t="s">
        <v>134</v>
      </c>
      <c r="C97" s="100">
        <f>SUM(C98+C102+C105)</f>
        <v>17471008</v>
      </c>
      <c r="D97" s="100">
        <f>SUM(D98+D102+D105)</f>
        <v>0</v>
      </c>
      <c r="E97" s="100">
        <f>SUM(E98+E102+E105)</f>
        <v>0</v>
      </c>
    </row>
    <row r="98" spans="1:6" ht="15" customHeight="1" x14ac:dyDescent="0.25">
      <c r="A98" s="101">
        <v>32</v>
      </c>
      <c r="B98" s="102" t="s">
        <v>17</v>
      </c>
      <c r="C98" s="103">
        <f t="shared" ref="C98:E98" si="32">SUM(C99)</f>
        <v>46221</v>
      </c>
      <c r="D98" s="103">
        <f t="shared" si="32"/>
        <v>0</v>
      </c>
      <c r="E98" s="103">
        <f t="shared" si="32"/>
        <v>0</v>
      </c>
    </row>
    <row r="99" spans="1:6" ht="15" customHeight="1" x14ac:dyDescent="0.25">
      <c r="A99" s="85">
        <v>323</v>
      </c>
      <c r="B99" s="108" t="s">
        <v>18</v>
      </c>
      <c r="C99" s="109">
        <f>SUM(C101)</f>
        <v>46221</v>
      </c>
      <c r="D99" s="109">
        <f>SUM(D101)</f>
        <v>0</v>
      </c>
      <c r="E99" s="109">
        <f>SUM(E101)</f>
        <v>0</v>
      </c>
    </row>
    <row r="100" spans="1:6" ht="15" hidden="1" customHeight="1" x14ac:dyDescent="0.25">
      <c r="A100" s="106">
        <v>3232</v>
      </c>
      <c r="B100" s="108" t="s">
        <v>135</v>
      </c>
      <c r="C100" s="130">
        <v>0</v>
      </c>
      <c r="D100" s="130">
        <v>0</v>
      </c>
      <c r="E100" s="130">
        <v>0</v>
      </c>
    </row>
    <row r="101" spans="1:6" ht="15" hidden="1" customHeight="1" x14ac:dyDescent="0.25">
      <c r="A101" s="106">
        <v>3237</v>
      </c>
      <c r="B101" s="108" t="s">
        <v>132</v>
      </c>
      <c r="C101" s="130">
        <v>46221</v>
      </c>
      <c r="D101" s="130">
        <v>0</v>
      </c>
      <c r="E101" s="130">
        <v>0</v>
      </c>
    </row>
    <row r="102" spans="1:6" ht="22.5" hidden="1" customHeight="1" x14ac:dyDescent="0.25">
      <c r="A102" s="101">
        <v>42</v>
      </c>
      <c r="B102" s="102" t="s">
        <v>5</v>
      </c>
      <c r="C102" s="103">
        <f t="shared" ref="C102:E103" si="33">SUM(C103)</f>
        <v>0</v>
      </c>
      <c r="D102" s="103">
        <f t="shared" si="33"/>
        <v>0</v>
      </c>
      <c r="E102" s="103">
        <f t="shared" si="33"/>
        <v>0</v>
      </c>
    </row>
    <row r="103" spans="1:6" ht="15" hidden="1" customHeight="1" x14ac:dyDescent="0.25">
      <c r="A103" s="60">
        <v>422</v>
      </c>
      <c r="B103" s="104" t="s">
        <v>7</v>
      </c>
      <c r="C103" s="105">
        <f t="shared" si="33"/>
        <v>0</v>
      </c>
      <c r="D103" s="105">
        <f t="shared" si="33"/>
        <v>0</v>
      </c>
      <c r="E103" s="105">
        <f t="shared" si="33"/>
        <v>0</v>
      </c>
    </row>
    <row r="104" spans="1:6" ht="15" hidden="1" customHeight="1" x14ac:dyDescent="0.25">
      <c r="A104" s="106">
        <v>4224</v>
      </c>
      <c r="B104" s="108" t="s">
        <v>123</v>
      </c>
      <c r="C104" s="130"/>
      <c r="D104" s="130"/>
      <c r="E104" s="130"/>
    </row>
    <row r="105" spans="1:6" x14ac:dyDescent="0.25">
      <c r="A105" s="101">
        <v>45</v>
      </c>
      <c r="B105" s="102" t="s">
        <v>9</v>
      </c>
      <c r="C105" s="131">
        <f t="shared" ref="C105:E106" si="34">C106</f>
        <v>17424787</v>
      </c>
      <c r="D105" s="114">
        <f t="shared" si="34"/>
        <v>0</v>
      </c>
      <c r="E105" s="114">
        <f t="shared" si="34"/>
        <v>0</v>
      </c>
    </row>
    <row r="106" spans="1:6" ht="15" customHeight="1" x14ac:dyDescent="0.25">
      <c r="A106" s="85">
        <v>451</v>
      </c>
      <c r="B106" s="108" t="s">
        <v>10</v>
      </c>
      <c r="C106" s="132">
        <f t="shared" si="34"/>
        <v>17424787</v>
      </c>
      <c r="D106" s="115">
        <f t="shared" si="34"/>
        <v>0</v>
      </c>
      <c r="E106" s="115">
        <f t="shared" si="34"/>
        <v>0</v>
      </c>
    </row>
    <row r="107" spans="1:6" ht="15" hidden="1" customHeight="1" x14ac:dyDescent="0.25">
      <c r="A107" s="85">
        <v>4511</v>
      </c>
      <c r="B107" s="107" t="s">
        <v>10</v>
      </c>
      <c r="C107" s="133">
        <f>34072125-13647338-3000000</f>
        <v>17424787</v>
      </c>
      <c r="D107" s="130">
        <v>0</v>
      </c>
      <c r="E107" s="130">
        <v>0</v>
      </c>
      <c r="F107" t="s">
        <v>185</v>
      </c>
    </row>
    <row r="108" spans="1:6" ht="15" customHeight="1" x14ac:dyDescent="0.25">
      <c r="A108" s="98">
        <v>581</v>
      </c>
      <c r="B108" s="99" t="s">
        <v>72</v>
      </c>
      <c r="C108" s="100">
        <f>C109+C116</f>
        <v>34356970</v>
      </c>
      <c r="D108" s="100">
        <f>D109+D116</f>
        <v>14791094</v>
      </c>
      <c r="E108" s="100">
        <f>E109+E116</f>
        <v>13935895</v>
      </c>
    </row>
    <row r="109" spans="1:6" ht="15" customHeight="1" x14ac:dyDescent="0.25">
      <c r="A109" s="101">
        <v>32</v>
      </c>
      <c r="B109" s="102" t="s">
        <v>17</v>
      </c>
      <c r="C109" s="103">
        <f t="shared" ref="C109:E109" si="35">SUM(C110)</f>
        <v>34206</v>
      </c>
      <c r="D109" s="103">
        <f t="shared" si="35"/>
        <v>40487</v>
      </c>
      <c r="E109" s="103">
        <f t="shared" si="35"/>
        <v>2830</v>
      </c>
    </row>
    <row r="110" spans="1:6" ht="15" customHeight="1" x14ac:dyDescent="0.25">
      <c r="A110" s="85">
        <v>323</v>
      </c>
      <c r="B110" s="108" t="s">
        <v>18</v>
      </c>
      <c r="C110" s="109">
        <f t="shared" ref="C110:E110" si="36">SUM(C111:C112)</f>
        <v>34206</v>
      </c>
      <c r="D110" s="109">
        <f t="shared" si="36"/>
        <v>40487</v>
      </c>
      <c r="E110" s="109">
        <f t="shared" si="36"/>
        <v>2830</v>
      </c>
    </row>
    <row r="111" spans="1:6" ht="15" hidden="1" customHeight="1" x14ac:dyDescent="0.25">
      <c r="A111" s="106">
        <v>3233</v>
      </c>
      <c r="B111" s="108" t="s">
        <v>133</v>
      </c>
      <c r="C111" s="130">
        <v>2323</v>
      </c>
      <c r="D111" s="130">
        <v>3982</v>
      </c>
      <c r="E111" s="130">
        <v>0</v>
      </c>
    </row>
    <row r="112" spans="1:6" ht="15" hidden="1" customHeight="1" x14ac:dyDescent="0.25">
      <c r="A112" s="106">
        <v>3237</v>
      </c>
      <c r="B112" s="108" t="s">
        <v>132</v>
      </c>
      <c r="C112" s="130">
        <v>31883</v>
      </c>
      <c r="D112" s="130">
        <v>36505</v>
      </c>
      <c r="E112" s="130">
        <v>2830</v>
      </c>
    </row>
    <row r="113" spans="1:6" ht="14.45" hidden="1" customHeight="1" x14ac:dyDescent="0.25">
      <c r="A113" s="101">
        <v>42</v>
      </c>
      <c r="B113" s="102" t="s">
        <v>5</v>
      </c>
      <c r="C113" s="103">
        <f t="shared" ref="C113:E113" si="37">SUM(C114)</f>
        <v>0</v>
      </c>
      <c r="D113" s="103">
        <f t="shared" si="37"/>
        <v>0</v>
      </c>
      <c r="E113" s="103">
        <f t="shared" si="37"/>
        <v>0</v>
      </c>
    </row>
    <row r="114" spans="1:6" ht="15" hidden="1" customHeight="1" x14ac:dyDescent="0.25">
      <c r="A114" s="60">
        <v>422</v>
      </c>
      <c r="B114" s="104" t="s">
        <v>7</v>
      </c>
      <c r="C114" s="105">
        <f>C115+C115</f>
        <v>0</v>
      </c>
      <c r="D114" s="105">
        <f>D115+D115</f>
        <v>0</v>
      </c>
      <c r="E114" s="105">
        <f>E115+E115</f>
        <v>0</v>
      </c>
    </row>
    <row r="115" spans="1:6" ht="15" hidden="1" customHeight="1" x14ac:dyDescent="0.25">
      <c r="A115" s="106">
        <v>4224</v>
      </c>
      <c r="B115" s="108" t="s">
        <v>123</v>
      </c>
      <c r="C115" s="130"/>
      <c r="D115" s="130"/>
      <c r="E115" s="130"/>
    </row>
    <row r="116" spans="1:6" x14ac:dyDescent="0.25">
      <c r="A116" s="101">
        <v>45</v>
      </c>
      <c r="B116" s="102" t="s">
        <v>9</v>
      </c>
      <c r="C116" s="131">
        <f t="shared" ref="C116:E117" si="38">C117</f>
        <v>34322764</v>
      </c>
      <c r="D116" s="131">
        <f t="shared" si="38"/>
        <v>14750607</v>
      </c>
      <c r="E116" s="131">
        <f t="shared" si="38"/>
        <v>13933065</v>
      </c>
    </row>
    <row r="117" spans="1:6" ht="15" customHeight="1" x14ac:dyDescent="0.25">
      <c r="A117" s="85">
        <v>451</v>
      </c>
      <c r="B117" s="108" t="s">
        <v>10</v>
      </c>
      <c r="C117" s="132">
        <f t="shared" si="38"/>
        <v>34322764</v>
      </c>
      <c r="D117" s="132">
        <f t="shared" si="38"/>
        <v>14750607</v>
      </c>
      <c r="E117" s="132">
        <f t="shared" si="38"/>
        <v>13933065</v>
      </c>
    </row>
    <row r="118" spans="1:6" ht="15" hidden="1" customHeight="1" x14ac:dyDescent="0.25">
      <c r="A118" s="85">
        <v>4511</v>
      </c>
      <c r="B118" s="107" t="s">
        <v>10</v>
      </c>
      <c r="C118" s="133">
        <f>42912007-8589243</f>
        <v>34322764</v>
      </c>
      <c r="D118" s="133">
        <v>14750607</v>
      </c>
      <c r="E118" s="133">
        <v>13933065</v>
      </c>
      <c r="F118" t="s">
        <v>185</v>
      </c>
    </row>
    <row r="119" spans="1:6" ht="27" hidden="1" customHeight="1" x14ac:dyDescent="0.25">
      <c r="A119" s="134" t="s">
        <v>136</v>
      </c>
      <c r="B119" s="135" t="s">
        <v>137</v>
      </c>
      <c r="C119" s="136">
        <f t="shared" ref="C119:E121" si="39">C120</f>
        <v>0</v>
      </c>
      <c r="D119" s="136">
        <f t="shared" si="39"/>
        <v>0</v>
      </c>
      <c r="E119" s="136">
        <f t="shared" si="39"/>
        <v>0</v>
      </c>
    </row>
    <row r="120" spans="1:6" hidden="1" x14ac:dyDescent="0.25">
      <c r="A120" s="98">
        <v>81</v>
      </c>
      <c r="B120" s="99" t="s">
        <v>113</v>
      </c>
      <c r="C120" s="100">
        <f t="shared" si="39"/>
        <v>0</v>
      </c>
      <c r="D120" s="100">
        <f t="shared" si="39"/>
        <v>0</v>
      </c>
      <c r="E120" s="100">
        <f t="shared" si="39"/>
        <v>0</v>
      </c>
    </row>
    <row r="121" spans="1:6" ht="22.5" hidden="1" customHeight="1" x14ac:dyDescent="0.25">
      <c r="A121" s="101">
        <v>42</v>
      </c>
      <c r="B121" s="102" t="s">
        <v>5</v>
      </c>
      <c r="C121" s="103">
        <f t="shared" si="39"/>
        <v>0</v>
      </c>
      <c r="D121" s="103">
        <f t="shared" si="39"/>
        <v>0</v>
      </c>
      <c r="E121" s="103">
        <f t="shared" si="39"/>
        <v>0</v>
      </c>
    </row>
    <row r="122" spans="1:6" ht="15" hidden="1" customHeight="1" x14ac:dyDescent="0.25">
      <c r="A122" s="60">
        <v>421</v>
      </c>
      <c r="B122" s="104" t="s">
        <v>6</v>
      </c>
      <c r="C122" s="137">
        <f t="shared" ref="C122:E122" si="40">C123+C124</f>
        <v>0</v>
      </c>
      <c r="D122" s="137">
        <f t="shared" si="40"/>
        <v>0</v>
      </c>
      <c r="E122" s="137">
        <f t="shared" si="40"/>
        <v>0</v>
      </c>
    </row>
    <row r="123" spans="1:6" ht="15" hidden="1" customHeight="1" x14ac:dyDescent="0.25">
      <c r="A123" s="106">
        <v>4212</v>
      </c>
      <c r="B123" s="107" t="s">
        <v>122</v>
      </c>
      <c r="C123" s="75"/>
      <c r="D123" s="75"/>
      <c r="E123" s="75"/>
    </row>
    <row r="124" spans="1:6" ht="15" hidden="1" customHeight="1" x14ac:dyDescent="0.25">
      <c r="A124" s="106">
        <v>4224</v>
      </c>
      <c r="B124" s="107" t="s">
        <v>123</v>
      </c>
      <c r="C124" s="75"/>
      <c r="D124" s="75"/>
      <c r="E124" s="75"/>
    </row>
    <row r="125" spans="1:6" ht="27" hidden="1" customHeight="1" x14ac:dyDescent="0.25">
      <c r="A125" s="134" t="s">
        <v>136</v>
      </c>
      <c r="B125" s="135" t="s">
        <v>138</v>
      </c>
      <c r="C125" s="138">
        <f t="shared" ref="C125:E125" si="41">C126+C130</f>
        <v>0</v>
      </c>
      <c r="D125" s="138">
        <f t="shared" si="41"/>
        <v>0</v>
      </c>
      <c r="E125" s="138">
        <f t="shared" si="41"/>
        <v>0</v>
      </c>
    </row>
    <row r="126" spans="1:6" ht="15" hidden="1" customHeight="1" x14ac:dyDescent="0.25">
      <c r="A126" s="98">
        <v>61</v>
      </c>
      <c r="B126" s="99" t="s">
        <v>46</v>
      </c>
      <c r="C126" s="100">
        <f t="shared" ref="C126:E128" si="42">C127</f>
        <v>0</v>
      </c>
      <c r="D126" s="100">
        <f t="shared" si="42"/>
        <v>0</v>
      </c>
      <c r="E126" s="100">
        <f t="shared" si="42"/>
        <v>0</v>
      </c>
    </row>
    <row r="127" spans="1:6" ht="22.5" hidden="1" customHeight="1" x14ac:dyDescent="0.25">
      <c r="A127" s="101">
        <v>45</v>
      </c>
      <c r="B127" s="102" t="s">
        <v>9</v>
      </c>
      <c r="C127" s="103">
        <f t="shared" si="42"/>
        <v>0</v>
      </c>
      <c r="D127" s="103">
        <f t="shared" si="42"/>
        <v>0</v>
      </c>
      <c r="E127" s="103">
        <f t="shared" si="42"/>
        <v>0</v>
      </c>
    </row>
    <row r="128" spans="1:6" ht="15" hidden="1" customHeight="1" x14ac:dyDescent="0.25">
      <c r="A128" s="60">
        <v>451</v>
      </c>
      <c r="B128" s="104" t="s">
        <v>10</v>
      </c>
      <c r="C128" s="105">
        <f t="shared" si="42"/>
        <v>0</v>
      </c>
      <c r="D128" s="105">
        <f t="shared" si="42"/>
        <v>0</v>
      </c>
      <c r="E128" s="105">
        <f t="shared" si="42"/>
        <v>0</v>
      </c>
    </row>
    <row r="129" spans="1:5" ht="15" hidden="1" customHeight="1" x14ac:dyDescent="0.25">
      <c r="A129" s="106">
        <v>4511</v>
      </c>
      <c r="B129" s="107" t="s">
        <v>122</v>
      </c>
      <c r="C129" s="75"/>
      <c r="D129" s="75"/>
      <c r="E129" s="75"/>
    </row>
    <row r="130" spans="1:5" hidden="1" x14ac:dyDescent="0.25">
      <c r="A130" s="98">
        <v>81</v>
      </c>
      <c r="B130" s="99" t="s">
        <v>113</v>
      </c>
      <c r="C130" s="100">
        <f t="shared" ref="C130:E132" si="43">C131</f>
        <v>0</v>
      </c>
      <c r="D130" s="100">
        <f t="shared" si="43"/>
        <v>0</v>
      </c>
      <c r="E130" s="100">
        <f t="shared" si="43"/>
        <v>0</v>
      </c>
    </row>
    <row r="131" spans="1:5" ht="22.5" hidden="1" customHeight="1" x14ac:dyDescent="0.25">
      <c r="A131" s="101">
        <v>45</v>
      </c>
      <c r="B131" s="102" t="s">
        <v>9</v>
      </c>
      <c r="C131" s="103">
        <f t="shared" si="43"/>
        <v>0</v>
      </c>
      <c r="D131" s="103">
        <f t="shared" si="43"/>
        <v>0</v>
      </c>
      <c r="E131" s="103">
        <f t="shared" si="43"/>
        <v>0</v>
      </c>
    </row>
    <row r="132" spans="1:5" ht="15" hidden="1" customHeight="1" x14ac:dyDescent="0.25">
      <c r="A132" s="60">
        <v>451</v>
      </c>
      <c r="B132" s="104" t="s">
        <v>10</v>
      </c>
      <c r="C132" s="105">
        <f t="shared" si="43"/>
        <v>0</v>
      </c>
      <c r="D132" s="105">
        <f t="shared" si="43"/>
        <v>0</v>
      </c>
      <c r="E132" s="105">
        <f t="shared" si="43"/>
        <v>0</v>
      </c>
    </row>
    <row r="133" spans="1:5" ht="15" hidden="1" customHeight="1" x14ac:dyDescent="0.25">
      <c r="A133" s="106">
        <v>4511</v>
      </c>
      <c r="B133" s="107" t="s">
        <v>122</v>
      </c>
      <c r="C133" s="75"/>
      <c r="D133" s="75"/>
      <c r="E133" s="75"/>
    </row>
    <row r="134" spans="1:5" ht="32.25" hidden="1" customHeight="1" x14ac:dyDescent="0.25">
      <c r="A134" s="134" t="s">
        <v>136</v>
      </c>
      <c r="B134" s="135" t="s">
        <v>139</v>
      </c>
      <c r="C134" s="138">
        <f t="shared" ref="C134:E137" si="44">C135</f>
        <v>0</v>
      </c>
      <c r="D134" s="138">
        <f t="shared" si="44"/>
        <v>0</v>
      </c>
      <c r="E134" s="138">
        <f t="shared" si="44"/>
        <v>0</v>
      </c>
    </row>
    <row r="135" spans="1:5" hidden="1" x14ac:dyDescent="0.25">
      <c r="A135" s="98">
        <v>81</v>
      </c>
      <c r="B135" s="99" t="s">
        <v>113</v>
      </c>
      <c r="C135" s="139">
        <f t="shared" si="44"/>
        <v>0</v>
      </c>
      <c r="D135" s="139">
        <f t="shared" si="44"/>
        <v>0</v>
      </c>
      <c r="E135" s="139">
        <f t="shared" si="44"/>
        <v>0</v>
      </c>
    </row>
    <row r="136" spans="1:5" ht="22.5" hidden="1" customHeight="1" x14ac:dyDescent="0.25">
      <c r="A136" s="101">
        <v>42</v>
      </c>
      <c r="B136" s="102" t="s">
        <v>5</v>
      </c>
      <c r="C136" s="140">
        <f t="shared" si="44"/>
        <v>0</v>
      </c>
      <c r="D136" s="140">
        <f t="shared" si="44"/>
        <v>0</v>
      </c>
      <c r="E136" s="140">
        <f t="shared" si="44"/>
        <v>0</v>
      </c>
    </row>
    <row r="137" spans="1:5" ht="15" hidden="1" customHeight="1" x14ac:dyDescent="0.25">
      <c r="A137" s="60">
        <v>421</v>
      </c>
      <c r="B137" s="104" t="s">
        <v>6</v>
      </c>
      <c r="C137" s="137">
        <f t="shared" si="44"/>
        <v>0</v>
      </c>
      <c r="D137" s="137">
        <f t="shared" si="44"/>
        <v>0</v>
      </c>
      <c r="E137" s="137">
        <f t="shared" si="44"/>
        <v>0</v>
      </c>
    </row>
    <row r="138" spans="1:5" ht="15" hidden="1" customHeight="1" x14ac:dyDescent="0.25">
      <c r="A138" s="106">
        <v>4212</v>
      </c>
      <c r="B138" s="107" t="s">
        <v>122</v>
      </c>
      <c r="C138" s="75"/>
      <c r="D138" s="75"/>
      <c r="E138" s="75"/>
    </row>
    <row r="139" spans="1:5" x14ac:dyDescent="0.25">
      <c r="A139" s="92">
        <v>3605</v>
      </c>
      <c r="B139" s="93" t="s">
        <v>20</v>
      </c>
      <c r="C139" s="94">
        <f t="shared" ref="C139:E139" si="45">C140+C317+C322</f>
        <v>402259659</v>
      </c>
      <c r="D139" s="94">
        <f t="shared" si="45"/>
        <v>414781497</v>
      </c>
      <c r="E139" s="94">
        <f t="shared" si="45"/>
        <v>417703573</v>
      </c>
    </row>
    <row r="140" spans="1:5" ht="15" customHeight="1" x14ac:dyDescent="0.25">
      <c r="A140" s="95" t="s">
        <v>21</v>
      </c>
      <c r="B140" s="96" t="s">
        <v>22</v>
      </c>
      <c r="C140" s="97">
        <f t="shared" ref="C140:E140" si="46">SUM(C141+C144+C226+C275+C288+C313)</f>
        <v>402027394</v>
      </c>
      <c r="D140" s="97">
        <f t="shared" si="46"/>
        <v>414416509</v>
      </c>
      <c r="E140" s="97">
        <f t="shared" si="46"/>
        <v>417338585</v>
      </c>
    </row>
    <row r="141" spans="1:5" hidden="1" x14ac:dyDescent="0.25">
      <c r="A141" s="98">
        <v>11</v>
      </c>
      <c r="B141" s="99" t="s">
        <v>4</v>
      </c>
      <c r="C141" s="100">
        <f t="shared" ref="C141:E142" si="47">C142</f>
        <v>0</v>
      </c>
      <c r="D141" s="100">
        <f t="shared" si="47"/>
        <v>0</v>
      </c>
      <c r="E141" s="100">
        <f t="shared" si="47"/>
        <v>0</v>
      </c>
    </row>
    <row r="142" spans="1:5" ht="15" hidden="1" customHeight="1" x14ac:dyDescent="0.25">
      <c r="A142" s="60">
        <v>322</v>
      </c>
      <c r="B142" s="104" t="s">
        <v>28</v>
      </c>
      <c r="C142" s="105">
        <f t="shared" si="47"/>
        <v>0</v>
      </c>
      <c r="D142" s="105">
        <f t="shared" si="47"/>
        <v>0</v>
      </c>
      <c r="E142" s="105">
        <f t="shared" si="47"/>
        <v>0</v>
      </c>
    </row>
    <row r="143" spans="1:5" ht="15" hidden="1" customHeight="1" x14ac:dyDescent="0.25">
      <c r="A143" s="106">
        <v>3222</v>
      </c>
      <c r="B143" s="107" t="s">
        <v>140</v>
      </c>
      <c r="C143" s="130"/>
      <c r="D143" s="130"/>
      <c r="E143" s="130"/>
    </row>
    <row r="144" spans="1:5" ht="15" customHeight="1" x14ac:dyDescent="0.25">
      <c r="A144" s="98">
        <v>31</v>
      </c>
      <c r="B144" s="99" t="s">
        <v>11</v>
      </c>
      <c r="C144" s="100">
        <f t="shared" ref="C144:E144" si="48">SUM(C145+C152+C183+C191+C194+C198+C201+C218+C223)</f>
        <v>6494402</v>
      </c>
      <c r="D144" s="100">
        <f t="shared" si="48"/>
        <v>4917150</v>
      </c>
      <c r="E144" s="100">
        <f t="shared" si="48"/>
        <v>5036601</v>
      </c>
    </row>
    <row r="145" spans="1:5" ht="15" hidden="1" customHeight="1" x14ac:dyDescent="0.25">
      <c r="A145" s="101">
        <v>31</v>
      </c>
      <c r="B145" s="102" t="s">
        <v>23</v>
      </c>
      <c r="C145" s="103">
        <f t="shared" ref="C145:E145" si="49">SUM(C146+C148+C150)</f>
        <v>0</v>
      </c>
      <c r="D145" s="103">
        <f t="shared" si="49"/>
        <v>0</v>
      </c>
      <c r="E145" s="103">
        <f t="shared" si="49"/>
        <v>0</v>
      </c>
    </row>
    <row r="146" spans="1:5" ht="15" hidden="1" customHeight="1" x14ac:dyDescent="0.25">
      <c r="A146" s="60">
        <v>311</v>
      </c>
      <c r="B146" s="104" t="s">
        <v>24</v>
      </c>
      <c r="C146" s="105">
        <f t="shared" ref="C146:E146" si="50">SUM(C147)</f>
        <v>0</v>
      </c>
      <c r="D146" s="105">
        <f t="shared" si="50"/>
        <v>0</v>
      </c>
      <c r="E146" s="105">
        <f t="shared" si="50"/>
        <v>0</v>
      </c>
    </row>
    <row r="147" spans="1:5" ht="15" hidden="1" customHeight="1" x14ac:dyDescent="0.25">
      <c r="A147" s="106">
        <v>3111</v>
      </c>
      <c r="B147" s="108" t="s">
        <v>141</v>
      </c>
      <c r="C147" s="130"/>
      <c r="D147" s="130"/>
      <c r="E147" s="130"/>
    </row>
    <row r="148" spans="1:5" ht="15" hidden="1" customHeight="1" x14ac:dyDescent="0.25">
      <c r="A148" s="60">
        <v>312</v>
      </c>
      <c r="B148" s="104" t="s">
        <v>25</v>
      </c>
      <c r="C148" s="105">
        <f t="shared" ref="C148:E148" si="51">SUM(C149)</f>
        <v>0</v>
      </c>
      <c r="D148" s="105">
        <f t="shared" si="51"/>
        <v>0</v>
      </c>
      <c r="E148" s="105">
        <f t="shared" si="51"/>
        <v>0</v>
      </c>
    </row>
    <row r="149" spans="1:5" ht="15" hidden="1" customHeight="1" x14ac:dyDescent="0.25">
      <c r="A149" s="106">
        <v>3121</v>
      </c>
      <c r="B149" s="108" t="s">
        <v>25</v>
      </c>
      <c r="C149" s="130"/>
      <c r="D149" s="130"/>
      <c r="E149" s="130"/>
    </row>
    <row r="150" spans="1:5" ht="15" hidden="1" customHeight="1" x14ac:dyDescent="0.25">
      <c r="A150" s="60">
        <v>313</v>
      </c>
      <c r="B150" s="104" t="s">
        <v>26</v>
      </c>
      <c r="C150" s="105">
        <f t="shared" ref="C150:E150" si="52">SUM(C151)</f>
        <v>0</v>
      </c>
      <c r="D150" s="105">
        <f t="shared" si="52"/>
        <v>0</v>
      </c>
      <c r="E150" s="105">
        <f t="shared" si="52"/>
        <v>0</v>
      </c>
    </row>
    <row r="151" spans="1:5" ht="22.5" hidden="1" customHeight="1" x14ac:dyDescent="0.25">
      <c r="A151" s="106">
        <v>3133</v>
      </c>
      <c r="B151" s="108" t="s">
        <v>142</v>
      </c>
      <c r="C151" s="130"/>
      <c r="D151" s="130"/>
      <c r="E151" s="130"/>
    </row>
    <row r="152" spans="1:5" ht="15" customHeight="1" x14ac:dyDescent="0.25">
      <c r="A152" s="101">
        <v>32</v>
      </c>
      <c r="B152" s="102" t="s">
        <v>17</v>
      </c>
      <c r="C152" s="103">
        <f t="shared" ref="C152:E152" si="53">SUM(C153+C157+C164+C173+C175)</f>
        <v>5729483</v>
      </c>
      <c r="D152" s="103">
        <f t="shared" si="53"/>
        <v>4218593</v>
      </c>
      <c r="E152" s="103">
        <f t="shared" si="53"/>
        <v>4338044</v>
      </c>
    </row>
    <row r="153" spans="1:5" ht="15" customHeight="1" x14ac:dyDescent="0.25">
      <c r="A153" s="85">
        <v>321</v>
      </c>
      <c r="B153" s="108" t="s">
        <v>27</v>
      </c>
      <c r="C153" s="109">
        <f t="shared" ref="C153:E153" si="54">SUM(C154:C156)</f>
        <v>225629</v>
      </c>
      <c r="D153" s="109">
        <f t="shared" si="54"/>
        <v>106178</v>
      </c>
      <c r="E153" s="109">
        <f t="shared" si="54"/>
        <v>225629</v>
      </c>
    </row>
    <row r="154" spans="1:5" ht="15" hidden="1" customHeight="1" x14ac:dyDescent="0.25">
      <c r="A154" s="85">
        <v>3211</v>
      </c>
      <c r="B154" s="108" t="s">
        <v>143</v>
      </c>
      <c r="C154" s="111">
        <v>92906</v>
      </c>
      <c r="D154" s="111">
        <v>92906</v>
      </c>
      <c r="E154" s="111">
        <v>92906</v>
      </c>
    </row>
    <row r="155" spans="1:5" ht="22.5" hidden="1" customHeight="1" x14ac:dyDescent="0.25">
      <c r="A155" s="85">
        <v>3212</v>
      </c>
      <c r="B155" s="108" t="s">
        <v>144</v>
      </c>
      <c r="C155" s="141">
        <v>0</v>
      </c>
      <c r="D155" s="141">
        <v>0</v>
      </c>
      <c r="E155" s="141">
        <v>0</v>
      </c>
    </row>
    <row r="156" spans="1:5" ht="15" hidden="1" customHeight="1" x14ac:dyDescent="0.25">
      <c r="A156" s="85">
        <v>3213</v>
      </c>
      <c r="B156" s="108" t="s">
        <v>145</v>
      </c>
      <c r="C156" s="111">
        <v>132723</v>
      </c>
      <c r="D156" s="111">
        <v>13272</v>
      </c>
      <c r="E156" s="111">
        <v>132723</v>
      </c>
    </row>
    <row r="157" spans="1:5" ht="15" customHeight="1" x14ac:dyDescent="0.25">
      <c r="A157" s="85">
        <v>322</v>
      </c>
      <c r="B157" s="108" t="s">
        <v>28</v>
      </c>
      <c r="C157" s="109">
        <f t="shared" ref="C157:E157" si="55">SUM(C158:C163)</f>
        <v>1703337</v>
      </c>
      <c r="D157" s="109">
        <f t="shared" si="55"/>
        <v>311898</v>
      </c>
      <c r="E157" s="109">
        <f t="shared" si="55"/>
        <v>311898</v>
      </c>
    </row>
    <row r="158" spans="1:5" ht="15" hidden="1" customHeight="1" x14ac:dyDescent="0.25">
      <c r="A158" s="85">
        <v>3221</v>
      </c>
      <c r="B158" s="108" t="s">
        <v>146</v>
      </c>
      <c r="C158" s="141">
        <v>0</v>
      </c>
      <c r="D158" s="141">
        <v>0</v>
      </c>
      <c r="E158" s="141">
        <v>0</v>
      </c>
    </row>
    <row r="159" spans="1:5" ht="15" hidden="1" customHeight="1" x14ac:dyDescent="0.25">
      <c r="A159" s="85">
        <v>3222</v>
      </c>
      <c r="B159" s="108" t="s">
        <v>140</v>
      </c>
      <c r="C159" s="112">
        <v>1550706</v>
      </c>
      <c r="D159" s="111">
        <v>159267</v>
      </c>
      <c r="E159" s="111">
        <v>159267</v>
      </c>
    </row>
    <row r="160" spans="1:5" ht="15" hidden="1" customHeight="1" x14ac:dyDescent="0.25">
      <c r="A160" s="85">
        <v>3223</v>
      </c>
      <c r="B160" s="108" t="s">
        <v>147</v>
      </c>
      <c r="C160" s="111">
        <v>132723</v>
      </c>
      <c r="D160" s="111">
        <v>132723</v>
      </c>
      <c r="E160" s="111">
        <v>132723</v>
      </c>
    </row>
    <row r="161" spans="1:5" ht="22.5" hidden="1" customHeight="1" x14ac:dyDescent="0.25">
      <c r="A161" s="85">
        <v>3224</v>
      </c>
      <c r="B161" s="108" t="s">
        <v>148</v>
      </c>
      <c r="C161" s="141">
        <v>0</v>
      </c>
      <c r="D161" s="141">
        <v>0</v>
      </c>
      <c r="E161" s="141">
        <v>0</v>
      </c>
    </row>
    <row r="162" spans="1:5" ht="15" hidden="1" customHeight="1" x14ac:dyDescent="0.25">
      <c r="A162" s="85">
        <v>3225</v>
      </c>
      <c r="B162" s="108" t="s">
        <v>149</v>
      </c>
      <c r="C162" s="111">
        <v>19908</v>
      </c>
      <c r="D162" s="111">
        <v>19908</v>
      </c>
      <c r="E162" s="111">
        <v>19908</v>
      </c>
    </row>
    <row r="163" spans="1:5" ht="15" hidden="1" customHeight="1" x14ac:dyDescent="0.25">
      <c r="A163" s="85">
        <v>3227</v>
      </c>
      <c r="B163" s="108" t="s">
        <v>150</v>
      </c>
      <c r="C163" s="141">
        <v>0</v>
      </c>
      <c r="D163" s="141">
        <v>0</v>
      </c>
      <c r="E163" s="141">
        <v>0</v>
      </c>
    </row>
    <row r="164" spans="1:5" ht="15" customHeight="1" x14ac:dyDescent="0.25">
      <c r="A164" s="85">
        <v>323</v>
      </c>
      <c r="B164" s="108" t="s">
        <v>18</v>
      </c>
      <c r="C164" s="109">
        <f t="shared" ref="C164:E164" si="56">SUM(C165:C172)</f>
        <v>3026080</v>
      </c>
      <c r="D164" s="109">
        <f t="shared" si="56"/>
        <v>3026080</v>
      </c>
      <c r="E164" s="109">
        <f t="shared" si="56"/>
        <v>3026080</v>
      </c>
    </row>
    <row r="165" spans="1:5" ht="15" hidden="1" customHeight="1" x14ac:dyDescent="0.25">
      <c r="A165" s="85">
        <v>3231</v>
      </c>
      <c r="B165" s="108" t="s">
        <v>151</v>
      </c>
      <c r="C165" s="111">
        <v>0</v>
      </c>
      <c r="D165" s="111">
        <v>0</v>
      </c>
      <c r="E165" s="111">
        <v>0</v>
      </c>
    </row>
    <row r="166" spans="1:5" ht="15" hidden="1" customHeight="1" x14ac:dyDescent="0.25">
      <c r="A166" s="85">
        <v>3232</v>
      </c>
      <c r="B166" s="108" t="s">
        <v>135</v>
      </c>
      <c r="C166" s="111">
        <v>199084</v>
      </c>
      <c r="D166" s="111">
        <v>199084</v>
      </c>
      <c r="E166" s="111">
        <v>199084</v>
      </c>
    </row>
    <row r="167" spans="1:5" ht="15" hidden="1" customHeight="1" x14ac:dyDescent="0.25">
      <c r="A167" s="85">
        <v>3234</v>
      </c>
      <c r="B167" s="108" t="s">
        <v>152</v>
      </c>
      <c r="C167" s="111">
        <v>0</v>
      </c>
      <c r="D167" s="111">
        <v>0</v>
      </c>
      <c r="E167" s="111">
        <v>0</v>
      </c>
    </row>
    <row r="168" spans="1:5" ht="15" hidden="1" customHeight="1" x14ac:dyDescent="0.25">
      <c r="A168" s="85">
        <v>3235</v>
      </c>
      <c r="B168" s="108" t="s">
        <v>153</v>
      </c>
      <c r="C168" s="111">
        <v>0</v>
      </c>
      <c r="D168" s="111">
        <v>0</v>
      </c>
      <c r="E168" s="111">
        <v>0</v>
      </c>
    </row>
    <row r="169" spans="1:5" ht="15" hidden="1" customHeight="1" x14ac:dyDescent="0.25">
      <c r="A169" s="85">
        <v>3236</v>
      </c>
      <c r="B169" s="108" t="s">
        <v>154</v>
      </c>
      <c r="C169" s="111">
        <v>13272</v>
      </c>
      <c r="D169" s="111">
        <v>13272</v>
      </c>
      <c r="E169" s="111">
        <v>13272</v>
      </c>
    </row>
    <row r="170" spans="1:5" ht="15" hidden="1" customHeight="1" x14ac:dyDescent="0.25">
      <c r="A170" s="85">
        <v>3237</v>
      </c>
      <c r="B170" s="108" t="s">
        <v>132</v>
      </c>
      <c r="C170" s="111">
        <v>2787179</v>
      </c>
      <c r="D170" s="111">
        <v>2787179</v>
      </c>
      <c r="E170" s="111">
        <v>2787179</v>
      </c>
    </row>
    <row r="171" spans="1:5" ht="15" hidden="1" customHeight="1" x14ac:dyDescent="0.25">
      <c r="A171" s="85">
        <v>3238</v>
      </c>
      <c r="B171" s="108" t="s">
        <v>155</v>
      </c>
      <c r="C171" s="111">
        <v>0</v>
      </c>
      <c r="D171" s="111">
        <v>0</v>
      </c>
      <c r="E171" s="111">
        <v>0</v>
      </c>
    </row>
    <row r="172" spans="1:5" ht="15" hidden="1" customHeight="1" x14ac:dyDescent="0.25">
      <c r="A172" s="85">
        <v>3239</v>
      </c>
      <c r="B172" s="108" t="s">
        <v>156</v>
      </c>
      <c r="C172" s="111">
        <v>26545</v>
      </c>
      <c r="D172" s="111">
        <v>26545</v>
      </c>
      <c r="E172" s="111">
        <v>26545</v>
      </c>
    </row>
    <row r="173" spans="1:5" x14ac:dyDescent="0.25">
      <c r="A173" s="85">
        <v>324</v>
      </c>
      <c r="B173" s="108" t="s">
        <v>29</v>
      </c>
      <c r="C173" s="109">
        <f t="shared" ref="C173:E173" si="57">SUM(C174)</f>
        <v>53089</v>
      </c>
      <c r="D173" s="109">
        <f t="shared" si="57"/>
        <v>53089</v>
      </c>
      <c r="E173" s="109">
        <f t="shared" si="57"/>
        <v>53089</v>
      </c>
    </row>
    <row r="174" spans="1:5" ht="22.5" hidden="1" customHeight="1" x14ac:dyDescent="0.25">
      <c r="A174" s="85">
        <v>3241</v>
      </c>
      <c r="B174" s="108" t="s">
        <v>29</v>
      </c>
      <c r="C174" s="111">
        <v>53089</v>
      </c>
      <c r="D174" s="111">
        <v>53089</v>
      </c>
      <c r="E174" s="111">
        <v>53089</v>
      </c>
    </row>
    <row r="175" spans="1:5" ht="15" customHeight="1" x14ac:dyDescent="0.25">
      <c r="A175" s="85">
        <v>329</v>
      </c>
      <c r="B175" s="108" t="s">
        <v>30</v>
      </c>
      <c r="C175" s="109">
        <f t="shared" ref="C175:E175" si="58">SUM(C176:C182)</f>
        <v>721348</v>
      </c>
      <c r="D175" s="109">
        <f t="shared" si="58"/>
        <v>721348</v>
      </c>
      <c r="E175" s="109">
        <f t="shared" si="58"/>
        <v>721348</v>
      </c>
    </row>
    <row r="176" spans="1:5" ht="22.5" hidden="1" customHeight="1" x14ac:dyDescent="0.25">
      <c r="A176" s="106">
        <v>3291</v>
      </c>
      <c r="B176" s="107" t="s">
        <v>157</v>
      </c>
      <c r="C176" s="75">
        <v>6636</v>
      </c>
      <c r="D176" s="75">
        <v>6636</v>
      </c>
      <c r="E176" s="75">
        <v>6636</v>
      </c>
    </row>
    <row r="177" spans="1:5" ht="15" hidden="1" customHeight="1" x14ac:dyDescent="0.25">
      <c r="A177" s="106">
        <v>3292</v>
      </c>
      <c r="B177" s="107" t="s">
        <v>158</v>
      </c>
      <c r="C177" s="75">
        <v>530891</v>
      </c>
      <c r="D177" s="75">
        <v>530891</v>
      </c>
      <c r="E177" s="75">
        <v>530891</v>
      </c>
    </row>
    <row r="178" spans="1:5" ht="15" hidden="1" customHeight="1" x14ac:dyDescent="0.25">
      <c r="A178" s="106">
        <v>3293</v>
      </c>
      <c r="B178" s="107" t="s">
        <v>159</v>
      </c>
      <c r="C178" s="75">
        <v>664</v>
      </c>
      <c r="D178" s="75">
        <v>664</v>
      </c>
      <c r="E178" s="75">
        <v>664</v>
      </c>
    </row>
    <row r="179" spans="1:5" ht="15" hidden="1" customHeight="1" x14ac:dyDescent="0.25">
      <c r="A179" s="106">
        <v>3294</v>
      </c>
      <c r="B179" s="107" t="s">
        <v>160</v>
      </c>
      <c r="C179" s="75">
        <v>10618</v>
      </c>
      <c r="D179" s="75">
        <v>10618</v>
      </c>
      <c r="E179" s="75">
        <v>10618</v>
      </c>
    </row>
    <row r="180" spans="1:5" ht="15" hidden="1" customHeight="1" x14ac:dyDescent="0.25">
      <c r="A180" s="106">
        <v>3295</v>
      </c>
      <c r="B180" s="107" t="s">
        <v>161</v>
      </c>
      <c r="C180" s="75">
        <v>53089</v>
      </c>
      <c r="D180" s="75">
        <v>53089</v>
      </c>
      <c r="E180" s="75">
        <v>53089</v>
      </c>
    </row>
    <row r="181" spans="1:5" ht="15" hidden="1" customHeight="1" x14ac:dyDescent="0.25">
      <c r="A181" s="106">
        <v>3296</v>
      </c>
      <c r="B181" s="107" t="s">
        <v>162</v>
      </c>
      <c r="C181" s="75">
        <v>66361</v>
      </c>
      <c r="D181" s="75">
        <v>66361</v>
      </c>
      <c r="E181" s="75">
        <v>66361</v>
      </c>
    </row>
    <row r="182" spans="1:5" ht="15" hidden="1" customHeight="1" x14ac:dyDescent="0.25">
      <c r="A182" s="106">
        <v>3299</v>
      </c>
      <c r="B182" s="107" t="s">
        <v>30</v>
      </c>
      <c r="C182" s="75">
        <v>53089</v>
      </c>
      <c r="D182" s="75">
        <v>53089</v>
      </c>
      <c r="E182" s="75">
        <v>53089</v>
      </c>
    </row>
    <row r="183" spans="1:5" ht="15" customHeight="1" x14ac:dyDescent="0.25">
      <c r="A183" s="101">
        <v>34</v>
      </c>
      <c r="B183" s="102" t="s">
        <v>31</v>
      </c>
      <c r="C183" s="103">
        <f t="shared" ref="C183:E183" si="59">SUM(C184+C186)</f>
        <v>84279</v>
      </c>
      <c r="D183" s="103">
        <f t="shared" si="59"/>
        <v>84279</v>
      </c>
      <c r="E183" s="103">
        <f t="shared" si="59"/>
        <v>84279</v>
      </c>
    </row>
    <row r="184" spans="1:5" ht="15" customHeight="1" x14ac:dyDescent="0.25">
      <c r="A184" s="85">
        <v>342</v>
      </c>
      <c r="B184" s="108" t="s">
        <v>32</v>
      </c>
      <c r="C184" s="109">
        <f t="shared" ref="C184:E184" si="60">SUM(C185)</f>
        <v>5309</v>
      </c>
      <c r="D184" s="109">
        <f t="shared" si="60"/>
        <v>5309</v>
      </c>
      <c r="E184" s="109">
        <f t="shared" si="60"/>
        <v>5309</v>
      </c>
    </row>
    <row r="185" spans="1:5" ht="22.5" hidden="1" customHeight="1" x14ac:dyDescent="0.25">
      <c r="A185" s="85">
        <v>3423</v>
      </c>
      <c r="B185" s="108" t="s">
        <v>163</v>
      </c>
      <c r="C185" s="111">
        <v>5309</v>
      </c>
      <c r="D185" s="111">
        <v>5309</v>
      </c>
      <c r="E185" s="111">
        <v>5309</v>
      </c>
    </row>
    <row r="186" spans="1:5" ht="15" customHeight="1" x14ac:dyDescent="0.25">
      <c r="A186" s="85">
        <v>343</v>
      </c>
      <c r="B186" s="108" t="s">
        <v>33</v>
      </c>
      <c r="C186" s="109">
        <f t="shared" ref="C186:E186" si="61">SUM(C187:C190)</f>
        <v>78970</v>
      </c>
      <c r="D186" s="109">
        <f t="shared" si="61"/>
        <v>78970</v>
      </c>
      <c r="E186" s="109">
        <f t="shared" si="61"/>
        <v>78970</v>
      </c>
    </row>
    <row r="187" spans="1:5" ht="15" hidden="1" customHeight="1" x14ac:dyDescent="0.25">
      <c r="A187" s="106">
        <v>3431</v>
      </c>
      <c r="B187" s="107" t="s">
        <v>164</v>
      </c>
      <c r="C187" s="75">
        <v>10618</v>
      </c>
      <c r="D187" s="75">
        <v>10618</v>
      </c>
      <c r="E187" s="75">
        <v>10618</v>
      </c>
    </row>
    <row r="188" spans="1:5" ht="22.5" hidden="1" customHeight="1" x14ac:dyDescent="0.25">
      <c r="A188" s="106">
        <v>3432</v>
      </c>
      <c r="B188" s="107" t="s">
        <v>165</v>
      </c>
      <c r="C188" s="75">
        <v>1327</v>
      </c>
      <c r="D188" s="75">
        <v>1327</v>
      </c>
      <c r="E188" s="75">
        <v>1327</v>
      </c>
    </row>
    <row r="189" spans="1:5" ht="15" hidden="1" customHeight="1" x14ac:dyDescent="0.25">
      <c r="A189" s="106">
        <v>3433</v>
      </c>
      <c r="B189" s="107" t="s">
        <v>166</v>
      </c>
      <c r="C189" s="75">
        <v>66361</v>
      </c>
      <c r="D189" s="75">
        <v>66361</v>
      </c>
      <c r="E189" s="75">
        <v>66361</v>
      </c>
    </row>
    <row r="190" spans="1:5" ht="15" hidden="1" customHeight="1" x14ac:dyDescent="0.25">
      <c r="A190" s="106">
        <v>3434</v>
      </c>
      <c r="B190" s="107" t="s">
        <v>167</v>
      </c>
      <c r="C190" s="75">
        <v>664</v>
      </c>
      <c r="D190" s="75">
        <v>664</v>
      </c>
      <c r="E190" s="75">
        <v>664</v>
      </c>
    </row>
    <row r="191" spans="1:5" x14ac:dyDescent="0.25">
      <c r="A191" s="101">
        <v>37</v>
      </c>
      <c r="B191" s="102" t="s">
        <v>34</v>
      </c>
      <c r="C191" s="103">
        <f t="shared" ref="C191:E192" si="62">SUM(C192)</f>
        <v>106178</v>
      </c>
      <c r="D191" s="103">
        <f t="shared" si="62"/>
        <v>106178</v>
      </c>
      <c r="E191" s="103">
        <f t="shared" si="62"/>
        <v>106178</v>
      </c>
    </row>
    <row r="192" spans="1:5" x14ac:dyDescent="0.25">
      <c r="A192" s="85">
        <v>372</v>
      </c>
      <c r="B192" s="108" t="s">
        <v>35</v>
      </c>
      <c r="C192" s="109">
        <f t="shared" si="62"/>
        <v>106178</v>
      </c>
      <c r="D192" s="109">
        <f t="shared" si="62"/>
        <v>106178</v>
      </c>
      <c r="E192" s="109">
        <f t="shared" si="62"/>
        <v>106178</v>
      </c>
    </row>
    <row r="193" spans="1:5" ht="15" hidden="1" customHeight="1" x14ac:dyDescent="0.25">
      <c r="A193" s="106">
        <v>3721</v>
      </c>
      <c r="B193" s="107" t="s">
        <v>168</v>
      </c>
      <c r="C193" s="75">
        <v>106178</v>
      </c>
      <c r="D193" s="75">
        <v>106178</v>
      </c>
      <c r="E193" s="75">
        <v>106178</v>
      </c>
    </row>
    <row r="194" spans="1:5" ht="15" customHeight="1" x14ac:dyDescent="0.25">
      <c r="A194" s="101">
        <v>38</v>
      </c>
      <c r="B194" s="102" t="s">
        <v>36</v>
      </c>
      <c r="C194" s="103">
        <f t="shared" ref="C194:E194" si="63">SUM(C195)</f>
        <v>265446</v>
      </c>
      <c r="D194" s="103">
        <f t="shared" si="63"/>
        <v>199084</v>
      </c>
      <c r="E194" s="103">
        <f t="shared" si="63"/>
        <v>199084</v>
      </c>
    </row>
    <row r="195" spans="1:5" ht="15" customHeight="1" x14ac:dyDescent="0.25">
      <c r="A195" s="85">
        <v>383</v>
      </c>
      <c r="B195" s="108" t="s">
        <v>37</v>
      </c>
      <c r="C195" s="109">
        <f t="shared" ref="C195:E195" si="64">SUM(C196:C197)</f>
        <v>265446</v>
      </c>
      <c r="D195" s="109">
        <f t="shared" si="64"/>
        <v>199084</v>
      </c>
      <c r="E195" s="109">
        <f t="shared" si="64"/>
        <v>199084</v>
      </c>
    </row>
    <row r="196" spans="1:5" ht="15" hidden="1" customHeight="1" x14ac:dyDescent="0.25">
      <c r="A196" s="106">
        <v>3831</v>
      </c>
      <c r="B196" s="107" t="s">
        <v>169</v>
      </c>
      <c r="C196" s="75">
        <v>0</v>
      </c>
      <c r="D196" s="75">
        <v>0</v>
      </c>
      <c r="E196" s="75">
        <v>0</v>
      </c>
    </row>
    <row r="197" spans="1:5" ht="15" hidden="1" customHeight="1" x14ac:dyDescent="0.25">
      <c r="A197" s="106">
        <v>3834</v>
      </c>
      <c r="B197" s="107" t="s">
        <v>170</v>
      </c>
      <c r="C197" s="75">
        <v>265446</v>
      </c>
      <c r="D197" s="75">
        <v>199084</v>
      </c>
      <c r="E197" s="75">
        <v>199084</v>
      </c>
    </row>
    <row r="198" spans="1:5" hidden="1" x14ac:dyDescent="0.25">
      <c r="A198" s="101">
        <v>41</v>
      </c>
      <c r="B198" s="102" t="s">
        <v>38</v>
      </c>
      <c r="C198" s="103">
        <f t="shared" ref="C198:E199" si="65">SUM(C199)</f>
        <v>0</v>
      </c>
      <c r="D198" s="103">
        <f t="shared" si="65"/>
        <v>0</v>
      </c>
      <c r="E198" s="103">
        <f t="shared" si="65"/>
        <v>0</v>
      </c>
    </row>
    <row r="199" spans="1:5" ht="15" hidden="1" customHeight="1" x14ac:dyDescent="0.25">
      <c r="A199" s="60">
        <v>412</v>
      </c>
      <c r="B199" s="104" t="s">
        <v>39</v>
      </c>
      <c r="C199" s="105">
        <f t="shared" si="65"/>
        <v>0</v>
      </c>
      <c r="D199" s="105">
        <f t="shared" si="65"/>
        <v>0</v>
      </c>
      <c r="E199" s="105">
        <f t="shared" si="65"/>
        <v>0</v>
      </c>
    </row>
    <row r="200" spans="1:5" ht="15" hidden="1" customHeight="1" x14ac:dyDescent="0.25">
      <c r="A200" s="106">
        <v>4123</v>
      </c>
      <c r="B200" s="107" t="s">
        <v>125</v>
      </c>
      <c r="C200" s="75"/>
      <c r="D200" s="75"/>
      <c r="E200" s="75"/>
    </row>
    <row r="201" spans="1:5" x14ac:dyDescent="0.25">
      <c r="A201" s="101">
        <v>42</v>
      </c>
      <c r="B201" s="102" t="s">
        <v>5</v>
      </c>
      <c r="C201" s="103">
        <f t="shared" ref="C201:E201" si="66">SUM(C202+C205+C212+C214+C216)</f>
        <v>69016</v>
      </c>
      <c r="D201" s="103">
        <f t="shared" si="66"/>
        <v>69016</v>
      </c>
      <c r="E201" s="103">
        <f t="shared" si="66"/>
        <v>69016</v>
      </c>
    </row>
    <row r="202" spans="1:5" ht="15" customHeight="1" x14ac:dyDescent="0.25">
      <c r="A202" s="85">
        <v>421</v>
      </c>
      <c r="B202" s="108" t="s">
        <v>6</v>
      </c>
      <c r="C202" s="109">
        <f t="shared" ref="C202:E202" si="67">SUM(C203:C204)</f>
        <v>0</v>
      </c>
      <c r="D202" s="109">
        <f t="shared" si="67"/>
        <v>0</v>
      </c>
      <c r="E202" s="109">
        <f t="shared" si="67"/>
        <v>0</v>
      </c>
    </row>
    <row r="203" spans="1:5" ht="15" hidden="1" customHeight="1" x14ac:dyDescent="0.25">
      <c r="A203" s="85">
        <v>4212</v>
      </c>
      <c r="B203" s="108" t="s">
        <v>122</v>
      </c>
      <c r="C203" s="111"/>
      <c r="D203" s="111"/>
      <c r="E203" s="111"/>
    </row>
    <row r="204" spans="1:5" ht="15" hidden="1" customHeight="1" x14ac:dyDescent="0.25">
      <c r="A204" s="85">
        <v>4213</v>
      </c>
      <c r="B204" s="108" t="s">
        <v>171</v>
      </c>
      <c r="C204" s="111"/>
      <c r="D204" s="111"/>
      <c r="E204" s="111"/>
    </row>
    <row r="205" spans="1:5" ht="15" customHeight="1" x14ac:dyDescent="0.25">
      <c r="A205" s="85">
        <v>422</v>
      </c>
      <c r="B205" s="108" t="s">
        <v>7</v>
      </c>
      <c r="C205" s="109">
        <f t="shared" ref="C205:E205" si="68">SUM(C206:C211)</f>
        <v>66362</v>
      </c>
      <c r="D205" s="109">
        <f t="shared" si="68"/>
        <v>66362</v>
      </c>
      <c r="E205" s="109">
        <f t="shared" si="68"/>
        <v>66362</v>
      </c>
    </row>
    <row r="206" spans="1:5" ht="15" hidden="1" customHeight="1" x14ac:dyDescent="0.25">
      <c r="A206" s="85">
        <v>4221</v>
      </c>
      <c r="B206" s="108" t="s">
        <v>126</v>
      </c>
      <c r="C206" s="111">
        <v>39817</v>
      </c>
      <c r="D206" s="111">
        <v>39817</v>
      </c>
      <c r="E206" s="111">
        <v>39817</v>
      </c>
    </row>
    <row r="207" spans="1:5" ht="15" hidden="1" customHeight="1" x14ac:dyDescent="0.25">
      <c r="A207" s="85">
        <v>4222</v>
      </c>
      <c r="B207" s="108" t="s">
        <v>127</v>
      </c>
      <c r="C207" s="111">
        <v>26545</v>
      </c>
      <c r="D207" s="111">
        <v>26545</v>
      </c>
      <c r="E207" s="111">
        <v>26545</v>
      </c>
    </row>
    <row r="208" spans="1:5" ht="15" hidden="1" customHeight="1" x14ac:dyDescent="0.25">
      <c r="A208" s="85">
        <v>4223</v>
      </c>
      <c r="B208" s="108" t="s">
        <v>128</v>
      </c>
      <c r="C208" s="111">
        <v>0</v>
      </c>
      <c r="D208" s="111">
        <v>0</v>
      </c>
      <c r="E208" s="111">
        <v>0</v>
      </c>
    </row>
    <row r="209" spans="1:5" ht="15" hidden="1" customHeight="1" x14ac:dyDescent="0.25">
      <c r="A209" s="85">
        <v>4224</v>
      </c>
      <c r="B209" s="108" t="s">
        <v>123</v>
      </c>
      <c r="C209" s="111">
        <v>0</v>
      </c>
      <c r="D209" s="111">
        <v>0</v>
      </c>
      <c r="E209" s="111">
        <v>0</v>
      </c>
    </row>
    <row r="210" spans="1:5" ht="15" hidden="1" customHeight="1" x14ac:dyDescent="0.25">
      <c r="A210" s="85">
        <v>4225</v>
      </c>
      <c r="B210" s="108" t="s">
        <v>129</v>
      </c>
      <c r="C210" s="111">
        <v>0</v>
      </c>
      <c r="D210" s="111">
        <v>0</v>
      </c>
      <c r="E210" s="111">
        <v>0</v>
      </c>
    </row>
    <row r="211" spans="1:5" ht="15" hidden="1" customHeight="1" x14ac:dyDescent="0.25">
      <c r="A211" s="85">
        <v>4227</v>
      </c>
      <c r="B211" s="108" t="s">
        <v>130</v>
      </c>
      <c r="C211" s="141">
        <v>0</v>
      </c>
      <c r="D211" s="141">
        <v>0</v>
      </c>
      <c r="E211" s="141">
        <v>0</v>
      </c>
    </row>
    <row r="212" spans="1:5" ht="15" customHeight="1" x14ac:dyDescent="0.25">
      <c r="A212" s="85">
        <v>423</v>
      </c>
      <c r="B212" s="108" t="s">
        <v>40</v>
      </c>
      <c r="C212" s="109">
        <f t="shared" ref="C212:E212" si="69">SUM(C213)</f>
        <v>0</v>
      </c>
      <c r="D212" s="109">
        <f t="shared" si="69"/>
        <v>0</v>
      </c>
      <c r="E212" s="109">
        <f t="shared" si="69"/>
        <v>0</v>
      </c>
    </row>
    <row r="213" spans="1:5" ht="15" hidden="1" customHeight="1" x14ac:dyDescent="0.25">
      <c r="A213" s="85">
        <v>4231</v>
      </c>
      <c r="B213" s="108" t="s">
        <v>131</v>
      </c>
      <c r="C213" s="141"/>
      <c r="D213" s="141"/>
      <c r="E213" s="141"/>
    </row>
    <row r="214" spans="1:5" x14ac:dyDescent="0.25">
      <c r="A214" s="85">
        <v>424</v>
      </c>
      <c r="B214" s="108" t="s">
        <v>41</v>
      </c>
      <c r="C214" s="109">
        <f t="shared" ref="C214:E214" si="70">SUM(C215)</f>
        <v>2654</v>
      </c>
      <c r="D214" s="109">
        <f t="shared" si="70"/>
        <v>2654</v>
      </c>
      <c r="E214" s="109">
        <f t="shared" si="70"/>
        <v>2654</v>
      </c>
    </row>
    <row r="215" spans="1:5" ht="15" hidden="1" customHeight="1" x14ac:dyDescent="0.25">
      <c r="A215" s="106">
        <v>4241</v>
      </c>
      <c r="B215" s="107" t="s">
        <v>172</v>
      </c>
      <c r="C215" s="75">
        <v>2654</v>
      </c>
      <c r="D215" s="75">
        <v>2654</v>
      </c>
      <c r="E215" s="75">
        <v>2654</v>
      </c>
    </row>
    <row r="216" spans="1:5" ht="15" hidden="1" customHeight="1" x14ac:dyDescent="0.25">
      <c r="A216" s="60">
        <v>426</v>
      </c>
      <c r="B216" s="104" t="s">
        <v>8</v>
      </c>
      <c r="C216" s="105">
        <f t="shared" ref="C216:E216" si="71">SUM(C217)</f>
        <v>0</v>
      </c>
      <c r="D216" s="105">
        <f t="shared" si="71"/>
        <v>0</v>
      </c>
      <c r="E216" s="105">
        <f t="shared" si="71"/>
        <v>0</v>
      </c>
    </row>
    <row r="217" spans="1:5" ht="15" hidden="1" customHeight="1" x14ac:dyDescent="0.25">
      <c r="A217" s="106">
        <v>4262</v>
      </c>
      <c r="B217" s="108" t="s">
        <v>124</v>
      </c>
      <c r="C217" s="130"/>
      <c r="D217" s="130"/>
      <c r="E217" s="130"/>
    </row>
    <row r="218" spans="1:5" ht="22.5" hidden="1" customHeight="1" x14ac:dyDescent="0.25">
      <c r="A218" s="101">
        <v>45</v>
      </c>
      <c r="B218" s="102" t="s">
        <v>9</v>
      </c>
      <c r="C218" s="103">
        <f t="shared" ref="C218:E218" si="72">SUM(C219+C221)</f>
        <v>0</v>
      </c>
      <c r="D218" s="103">
        <f t="shared" si="72"/>
        <v>0</v>
      </c>
      <c r="E218" s="103">
        <f t="shared" si="72"/>
        <v>0</v>
      </c>
    </row>
    <row r="219" spans="1:5" ht="15" hidden="1" customHeight="1" x14ac:dyDescent="0.25">
      <c r="A219" s="60">
        <v>451</v>
      </c>
      <c r="B219" s="104" t="s">
        <v>10</v>
      </c>
      <c r="C219" s="105">
        <f t="shared" ref="C219:E219" si="73">SUM(C220)</f>
        <v>0</v>
      </c>
      <c r="D219" s="105">
        <f t="shared" si="73"/>
        <v>0</v>
      </c>
      <c r="E219" s="105">
        <f t="shared" si="73"/>
        <v>0</v>
      </c>
    </row>
    <row r="220" spans="1:5" ht="15" hidden="1" customHeight="1" x14ac:dyDescent="0.25">
      <c r="A220" s="106">
        <v>4511</v>
      </c>
      <c r="B220" s="108" t="s">
        <v>10</v>
      </c>
      <c r="C220" s="130"/>
      <c r="D220" s="130"/>
      <c r="E220" s="130"/>
    </row>
    <row r="221" spans="1:5" ht="14.45" hidden="1" customHeight="1" x14ac:dyDescent="0.25">
      <c r="A221" s="60">
        <v>452</v>
      </c>
      <c r="B221" s="104" t="s">
        <v>12</v>
      </c>
      <c r="C221" s="105">
        <f t="shared" ref="C221:E221" si="74">SUM(C222)</f>
        <v>0</v>
      </c>
      <c r="D221" s="105">
        <f t="shared" si="74"/>
        <v>0</v>
      </c>
      <c r="E221" s="105">
        <f t="shared" si="74"/>
        <v>0</v>
      </c>
    </row>
    <row r="222" spans="1:5" ht="15" hidden="1" customHeight="1" x14ac:dyDescent="0.25">
      <c r="A222" s="106">
        <v>4521</v>
      </c>
      <c r="B222" s="108" t="s">
        <v>12</v>
      </c>
      <c r="C222" s="130"/>
      <c r="D222" s="130"/>
      <c r="E222" s="130"/>
    </row>
    <row r="223" spans="1:5" x14ac:dyDescent="0.25">
      <c r="A223" s="101">
        <v>54</v>
      </c>
      <c r="B223" s="102" t="s">
        <v>42</v>
      </c>
      <c r="C223" s="103">
        <f t="shared" ref="C223:E224" si="75">SUM(C224)</f>
        <v>240000</v>
      </c>
      <c r="D223" s="103">
        <f t="shared" si="75"/>
        <v>240000</v>
      </c>
      <c r="E223" s="103">
        <f t="shared" si="75"/>
        <v>240000</v>
      </c>
    </row>
    <row r="224" spans="1:5" ht="22.5" x14ac:dyDescent="0.25">
      <c r="A224" s="85">
        <v>544</v>
      </c>
      <c r="B224" s="108" t="s">
        <v>43</v>
      </c>
      <c r="C224" s="109">
        <f t="shared" si="75"/>
        <v>240000</v>
      </c>
      <c r="D224" s="109">
        <f t="shared" si="75"/>
        <v>240000</v>
      </c>
      <c r="E224" s="109">
        <f t="shared" si="75"/>
        <v>240000</v>
      </c>
    </row>
    <row r="225" spans="1:5" ht="22.5" hidden="1" customHeight="1" x14ac:dyDescent="0.25">
      <c r="A225" s="106">
        <v>5443</v>
      </c>
      <c r="B225" s="107" t="s">
        <v>44</v>
      </c>
      <c r="C225" s="75">
        <v>240000</v>
      </c>
      <c r="D225" s="75">
        <v>240000</v>
      </c>
      <c r="E225" s="75">
        <v>240000</v>
      </c>
    </row>
    <row r="226" spans="1:5" ht="15" customHeight="1" x14ac:dyDescent="0.25">
      <c r="A226" s="98">
        <v>43</v>
      </c>
      <c r="B226" s="99" t="s">
        <v>13</v>
      </c>
      <c r="C226" s="100">
        <f t="shared" ref="C226:E226" si="76">SUM(C227+C238+C265+C269+C272)</f>
        <v>393558919</v>
      </c>
      <c r="D226" s="100">
        <f t="shared" si="76"/>
        <v>407651373</v>
      </c>
      <c r="E226" s="100">
        <f t="shared" si="76"/>
        <v>410487178</v>
      </c>
    </row>
    <row r="227" spans="1:5" ht="15" customHeight="1" x14ac:dyDescent="0.25">
      <c r="A227" s="101">
        <v>31</v>
      </c>
      <c r="B227" s="102" t="s">
        <v>23</v>
      </c>
      <c r="C227" s="103">
        <f t="shared" ref="C227:E227" si="77">SUM(C228+C232+C234)</f>
        <v>174485348</v>
      </c>
      <c r="D227" s="103">
        <f t="shared" si="77"/>
        <v>176247202</v>
      </c>
      <c r="E227" s="103">
        <f t="shared" si="77"/>
        <v>178026675</v>
      </c>
    </row>
    <row r="228" spans="1:5" ht="15" customHeight="1" x14ac:dyDescent="0.25">
      <c r="A228" s="85">
        <v>311</v>
      </c>
      <c r="B228" s="108" t="s">
        <v>24</v>
      </c>
      <c r="C228" s="109">
        <f t="shared" ref="C228:E228" si="78">SUM(C229:C231)</f>
        <v>150061895</v>
      </c>
      <c r="D228" s="109">
        <f t="shared" si="78"/>
        <v>151579514</v>
      </c>
      <c r="E228" s="109">
        <f t="shared" si="78"/>
        <v>153112309</v>
      </c>
    </row>
    <row r="229" spans="1:5" ht="15" hidden="1" customHeight="1" x14ac:dyDescent="0.25">
      <c r="A229" s="85">
        <v>3111</v>
      </c>
      <c r="B229" s="108" t="s">
        <v>141</v>
      </c>
      <c r="C229" s="111">
        <v>141375187</v>
      </c>
      <c r="D229" s="111">
        <v>142805939</v>
      </c>
      <c r="E229" s="111">
        <v>144250999</v>
      </c>
    </row>
    <row r="230" spans="1:5" ht="15" hidden="1" customHeight="1" x14ac:dyDescent="0.25">
      <c r="A230" s="85">
        <v>3113</v>
      </c>
      <c r="B230" s="108" t="s">
        <v>173</v>
      </c>
      <c r="C230" s="111">
        <v>8467715</v>
      </c>
      <c r="D230" s="111">
        <v>8552392</v>
      </c>
      <c r="E230" s="111">
        <v>8637916</v>
      </c>
    </row>
    <row r="231" spans="1:5" ht="15" hidden="1" customHeight="1" x14ac:dyDescent="0.25">
      <c r="A231" s="85">
        <v>3114</v>
      </c>
      <c r="B231" s="108" t="s">
        <v>174</v>
      </c>
      <c r="C231" s="111">
        <v>218993</v>
      </c>
      <c r="D231" s="111">
        <v>221183</v>
      </c>
      <c r="E231" s="111">
        <v>223394</v>
      </c>
    </row>
    <row r="232" spans="1:5" ht="15" customHeight="1" x14ac:dyDescent="0.25">
      <c r="A232" s="85">
        <v>312</v>
      </c>
      <c r="B232" s="108" t="s">
        <v>25</v>
      </c>
      <c r="C232" s="109">
        <f t="shared" ref="C232:E232" si="79">SUM(C233)</f>
        <v>4087862</v>
      </c>
      <c r="D232" s="109">
        <f t="shared" si="79"/>
        <v>4128741</v>
      </c>
      <c r="E232" s="109">
        <f t="shared" si="79"/>
        <v>4170029</v>
      </c>
    </row>
    <row r="233" spans="1:5" ht="15" hidden="1" customHeight="1" x14ac:dyDescent="0.25">
      <c r="A233" s="85">
        <v>3121</v>
      </c>
      <c r="B233" s="108" t="s">
        <v>25</v>
      </c>
      <c r="C233" s="111">
        <v>4087862</v>
      </c>
      <c r="D233" s="111">
        <v>4128741</v>
      </c>
      <c r="E233" s="111">
        <v>4170029</v>
      </c>
    </row>
    <row r="234" spans="1:5" ht="15" customHeight="1" x14ac:dyDescent="0.25">
      <c r="A234" s="85">
        <v>313</v>
      </c>
      <c r="B234" s="108" t="s">
        <v>26</v>
      </c>
      <c r="C234" s="109">
        <f t="shared" ref="C234:E234" si="80">SUM(C235:C237)</f>
        <v>20335591</v>
      </c>
      <c r="D234" s="109">
        <f t="shared" si="80"/>
        <v>20538947</v>
      </c>
      <c r="E234" s="109">
        <f t="shared" si="80"/>
        <v>20744337</v>
      </c>
    </row>
    <row r="235" spans="1:5" ht="15" hidden="1" customHeight="1" x14ac:dyDescent="0.25">
      <c r="A235" s="106">
        <v>3131</v>
      </c>
      <c r="B235" s="107" t="s">
        <v>175</v>
      </c>
      <c r="C235" s="75">
        <v>22775</v>
      </c>
      <c r="D235" s="75">
        <v>23003</v>
      </c>
      <c r="E235" s="75">
        <v>23233</v>
      </c>
    </row>
    <row r="236" spans="1:5" ht="15" hidden="1" customHeight="1" x14ac:dyDescent="0.25">
      <c r="A236" s="106">
        <v>3132</v>
      </c>
      <c r="B236" s="107" t="s">
        <v>176</v>
      </c>
      <c r="C236" s="75">
        <v>20299676</v>
      </c>
      <c r="D236" s="75">
        <v>20502673</v>
      </c>
      <c r="E236" s="75">
        <v>20707700</v>
      </c>
    </row>
    <row r="237" spans="1:5" ht="22.5" hidden="1" customHeight="1" x14ac:dyDescent="0.25">
      <c r="A237" s="106">
        <v>3133</v>
      </c>
      <c r="B237" s="107" t="s">
        <v>142</v>
      </c>
      <c r="C237" s="75">
        <v>13140</v>
      </c>
      <c r="D237" s="75">
        <v>13271</v>
      </c>
      <c r="E237" s="75">
        <v>13404</v>
      </c>
    </row>
    <row r="238" spans="1:5" ht="15" customHeight="1" x14ac:dyDescent="0.25">
      <c r="A238" s="101">
        <v>32</v>
      </c>
      <c r="B238" s="102" t="s">
        <v>17</v>
      </c>
      <c r="C238" s="103">
        <f t="shared" ref="C238:E238" si="81">SUM(C239+C243+C250+C259)</f>
        <v>218846616</v>
      </c>
      <c r="D238" s="103">
        <f t="shared" si="81"/>
        <v>231230305</v>
      </c>
      <c r="E238" s="103">
        <f t="shared" si="81"/>
        <v>232299909</v>
      </c>
    </row>
    <row r="239" spans="1:5" ht="15" customHeight="1" x14ac:dyDescent="0.25">
      <c r="A239" s="85">
        <v>321</v>
      </c>
      <c r="B239" s="108" t="s">
        <v>27</v>
      </c>
      <c r="C239" s="109">
        <f t="shared" ref="C239:E239" si="82">SUM(C240:C242)</f>
        <v>4659235</v>
      </c>
      <c r="D239" s="109">
        <f t="shared" si="82"/>
        <v>4705297</v>
      </c>
      <c r="E239" s="109">
        <f t="shared" si="82"/>
        <v>4751819</v>
      </c>
    </row>
    <row r="240" spans="1:5" ht="15" hidden="1" customHeight="1" x14ac:dyDescent="0.25">
      <c r="A240" s="85">
        <v>3211</v>
      </c>
      <c r="B240" s="108" t="s">
        <v>143</v>
      </c>
      <c r="C240" s="111">
        <v>26545</v>
      </c>
      <c r="D240" s="111">
        <v>26545</v>
      </c>
      <c r="E240" s="111">
        <v>26545</v>
      </c>
    </row>
    <row r="241" spans="1:5" ht="22.5" hidden="1" customHeight="1" x14ac:dyDescent="0.25">
      <c r="A241" s="85">
        <v>3212</v>
      </c>
      <c r="B241" s="108" t="s">
        <v>144</v>
      </c>
      <c r="C241" s="111">
        <v>4606145</v>
      </c>
      <c r="D241" s="111">
        <v>4652207</v>
      </c>
      <c r="E241" s="111">
        <v>4698729</v>
      </c>
    </row>
    <row r="242" spans="1:5" ht="15" hidden="1" customHeight="1" x14ac:dyDescent="0.25">
      <c r="A242" s="85">
        <v>3213</v>
      </c>
      <c r="B242" s="108" t="s">
        <v>145</v>
      </c>
      <c r="C242" s="111">
        <v>26545</v>
      </c>
      <c r="D242" s="111">
        <v>26545</v>
      </c>
      <c r="E242" s="111">
        <v>26545</v>
      </c>
    </row>
    <row r="243" spans="1:5" ht="15" customHeight="1" x14ac:dyDescent="0.25">
      <c r="A243" s="85">
        <v>322</v>
      </c>
      <c r="B243" s="108" t="s">
        <v>28</v>
      </c>
      <c r="C243" s="109">
        <f t="shared" ref="C243:E243" si="83">SUM(C244:C249)</f>
        <v>195576989</v>
      </c>
      <c r="D243" s="109">
        <f t="shared" si="83"/>
        <v>208180062</v>
      </c>
      <c r="E243" s="109">
        <f t="shared" si="83"/>
        <v>209216416</v>
      </c>
    </row>
    <row r="244" spans="1:5" ht="15" hidden="1" customHeight="1" x14ac:dyDescent="0.25">
      <c r="A244" s="85">
        <v>3221</v>
      </c>
      <c r="B244" s="108" t="s">
        <v>146</v>
      </c>
      <c r="C244" s="112">
        <v>796337</v>
      </c>
      <c r="D244" s="112">
        <v>796337</v>
      </c>
      <c r="E244" s="112">
        <v>796337</v>
      </c>
    </row>
    <row r="245" spans="1:5" ht="15" hidden="1" customHeight="1" x14ac:dyDescent="0.25">
      <c r="A245" s="85">
        <v>3222</v>
      </c>
      <c r="B245" s="108" t="s">
        <v>140</v>
      </c>
      <c r="C245" s="112">
        <v>185941314</v>
      </c>
      <c r="D245" s="112">
        <v>198889465</v>
      </c>
      <c r="E245" s="112">
        <v>200031998</v>
      </c>
    </row>
    <row r="246" spans="1:5" ht="15" hidden="1" customHeight="1" x14ac:dyDescent="0.25">
      <c r="A246" s="85">
        <v>3223</v>
      </c>
      <c r="B246" s="108" t="s">
        <v>147</v>
      </c>
      <c r="C246" s="111">
        <v>8281903</v>
      </c>
      <c r="D246" s="111">
        <v>7963369</v>
      </c>
      <c r="E246" s="111">
        <v>7963369</v>
      </c>
    </row>
    <row r="247" spans="1:5" ht="22.5" hidden="1" customHeight="1" x14ac:dyDescent="0.25">
      <c r="A247" s="85">
        <v>3224</v>
      </c>
      <c r="B247" s="108" t="s">
        <v>148</v>
      </c>
      <c r="C247" s="111">
        <v>106178</v>
      </c>
      <c r="D247" s="111">
        <v>106178</v>
      </c>
      <c r="E247" s="111">
        <v>66361</v>
      </c>
    </row>
    <row r="248" spans="1:5" ht="15" hidden="1" customHeight="1" x14ac:dyDescent="0.25">
      <c r="A248" s="85">
        <v>3225</v>
      </c>
      <c r="B248" s="108" t="s">
        <v>149</v>
      </c>
      <c r="C248" s="111">
        <v>291990</v>
      </c>
      <c r="D248" s="111">
        <v>291990</v>
      </c>
      <c r="E248" s="111">
        <v>291990</v>
      </c>
    </row>
    <row r="249" spans="1:5" ht="15" hidden="1" customHeight="1" x14ac:dyDescent="0.25">
      <c r="A249" s="85">
        <v>3227</v>
      </c>
      <c r="B249" s="108" t="s">
        <v>150</v>
      </c>
      <c r="C249" s="111">
        <v>159267</v>
      </c>
      <c r="D249" s="111">
        <v>132723</v>
      </c>
      <c r="E249" s="111">
        <v>66361</v>
      </c>
    </row>
    <row r="250" spans="1:5" ht="15" customHeight="1" x14ac:dyDescent="0.25">
      <c r="A250" s="85">
        <v>323</v>
      </c>
      <c r="B250" s="108" t="s">
        <v>18</v>
      </c>
      <c r="C250" s="109">
        <f t="shared" ref="C250:E250" si="84">SUM(C251:C258)</f>
        <v>18488287</v>
      </c>
      <c r="D250" s="109">
        <f t="shared" si="84"/>
        <v>18222841</v>
      </c>
      <c r="E250" s="109">
        <f t="shared" si="84"/>
        <v>18222841</v>
      </c>
    </row>
    <row r="251" spans="1:5" ht="15" hidden="1" customHeight="1" x14ac:dyDescent="0.25">
      <c r="A251" s="85">
        <v>3231</v>
      </c>
      <c r="B251" s="108" t="s">
        <v>151</v>
      </c>
      <c r="C251" s="111">
        <v>530891</v>
      </c>
      <c r="D251" s="111">
        <v>530891</v>
      </c>
      <c r="E251" s="111">
        <v>530891</v>
      </c>
    </row>
    <row r="252" spans="1:5" ht="15" hidden="1" customHeight="1" x14ac:dyDescent="0.25">
      <c r="A252" s="85">
        <v>3232</v>
      </c>
      <c r="B252" s="108" t="s">
        <v>135</v>
      </c>
      <c r="C252" s="111">
        <v>7963369</v>
      </c>
      <c r="D252" s="111">
        <v>7963369</v>
      </c>
      <c r="E252" s="111">
        <v>7963369</v>
      </c>
    </row>
    <row r="253" spans="1:5" ht="15" hidden="1" customHeight="1" x14ac:dyDescent="0.25">
      <c r="A253" s="85">
        <v>3234</v>
      </c>
      <c r="B253" s="108" t="s">
        <v>152</v>
      </c>
      <c r="C253" s="111">
        <v>3052625</v>
      </c>
      <c r="D253" s="111">
        <v>2787179</v>
      </c>
      <c r="E253" s="111">
        <v>2787179</v>
      </c>
    </row>
    <row r="254" spans="1:5" ht="15" hidden="1" customHeight="1" x14ac:dyDescent="0.25">
      <c r="A254" s="85">
        <v>3235</v>
      </c>
      <c r="B254" s="108" t="s">
        <v>153</v>
      </c>
      <c r="C254" s="111">
        <v>1194505</v>
      </c>
      <c r="D254" s="111">
        <v>1194505</v>
      </c>
      <c r="E254" s="111">
        <v>1194505</v>
      </c>
    </row>
    <row r="255" spans="1:5" ht="15" hidden="1" customHeight="1" x14ac:dyDescent="0.25">
      <c r="A255" s="85">
        <v>3236</v>
      </c>
      <c r="B255" s="108" t="s">
        <v>154</v>
      </c>
      <c r="C255" s="111">
        <v>1061782</v>
      </c>
      <c r="D255" s="111">
        <v>1061782</v>
      </c>
      <c r="E255" s="111">
        <v>1061782</v>
      </c>
    </row>
    <row r="256" spans="1:5" ht="15" hidden="1" customHeight="1" x14ac:dyDescent="0.25">
      <c r="A256" s="85">
        <v>3237</v>
      </c>
      <c r="B256" s="108" t="s">
        <v>132</v>
      </c>
      <c r="C256" s="141">
        <v>39817</v>
      </c>
      <c r="D256" s="141">
        <v>39817</v>
      </c>
      <c r="E256" s="141">
        <v>39817</v>
      </c>
    </row>
    <row r="257" spans="1:5" ht="15" hidden="1" customHeight="1" x14ac:dyDescent="0.25">
      <c r="A257" s="85">
        <v>3238</v>
      </c>
      <c r="B257" s="108" t="s">
        <v>155</v>
      </c>
      <c r="C257" s="111">
        <v>1194505</v>
      </c>
      <c r="D257" s="111">
        <v>1194505</v>
      </c>
      <c r="E257" s="111">
        <v>1194505</v>
      </c>
    </row>
    <row r="258" spans="1:5" ht="15" hidden="1" customHeight="1" x14ac:dyDescent="0.25">
      <c r="A258" s="85">
        <v>3239</v>
      </c>
      <c r="B258" s="108" t="s">
        <v>156</v>
      </c>
      <c r="C258" s="111">
        <v>3450793</v>
      </c>
      <c r="D258" s="111">
        <v>3450793</v>
      </c>
      <c r="E258" s="111">
        <v>3450793</v>
      </c>
    </row>
    <row r="259" spans="1:5" ht="15" customHeight="1" x14ac:dyDescent="0.25">
      <c r="A259" s="85">
        <v>329</v>
      </c>
      <c r="B259" s="108" t="s">
        <v>30</v>
      </c>
      <c r="C259" s="109">
        <f t="shared" ref="C259:E259" si="85">SUM(C260:C263)</f>
        <v>122105</v>
      </c>
      <c r="D259" s="109">
        <f t="shared" si="85"/>
        <v>122105</v>
      </c>
      <c r="E259" s="109">
        <f t="shared" si="85"/>
        <v>108833</v>
      </c>
    </row>
    <row r="260" spans="1:5" ht="22.5" hidden="1" customHeight="1" x14ac:dyDescent="0.25">
      <c r="A260" s="106">
        <v>3291</v>
      </c>
      <c r="B260" s="107" t="s">
        <v>157</v>
      </c>
      <c r="C260" s="75">
        <v>5309</v>
      </c>
      <c r="D260" s="75">
        <v>5309</v>
      </c>
      <c r="E260" s="75">
        <v>5309</v>
      </c>
    </row>
    <row r="261" spans="1:5" ht="15" hidden="1" customHeight="1" x14ac:dyDescent="0.25">
      <c r="A261" s="106">
        <v>3292</v>
      </c>
      <c r="B261" s="107" t="s">
        <v>158</v>
      </c>
      <c r="C261" s="75">
        <v>66361</v>
      </c>
      <c r="D261" s="75">
        <v>66361</v>
      </c>
      <c r="E261" s="75">
        <v>66361</v>
      </c>
    </row>
    <row r="262" spans="1:5" ht="15" hidden="1" customHeight="1" x14ac:dyDescent="0.25">
      <c r="A262" s="106">
        <v>3294</v>
      </c>
      <c r="B262" s="107" t="s">
        <v>160</v>
      </c>
      <c r="C262" s="75">
        <v>10618</v>
      </c>
      <c r="D262" s="75">
        <v>10618</v>
      </c>
      <c r="E262" s="75">
        <v>10618</v>
      </c>
    </row>
    <row r="263" spans="1:5" ht="15" hidden="1" customHeight="1" x14ac:dyDescent="0.25">
      <c r="A263" s="106">
        <v>3295</v>
      </c>
      <c r="B263" s="107" t="s">
        <v>161</v>
      </c>
      <c r="C263" s="75">
        <v>39817</v>
      </c>
      <c r="D263" s="75">
        <v>39817</v>
      </c>
      <c r="E263" s="75">
        <v>26545</v>
      </c>
    </row>
    <row r="264" spans="1:5" ht="15" hidden="1" customHeight="1" x14ac:dyDescent="0.25">
      <c r="A264" s="106">
        <v>3296</v>
      </c>
      <c r="B264" s="107" t="s">
        <v>162</v>
      </c>
      <c r="C264" s="75">
        <v>132723</v>
      </c>
      <c r="D264" s="75">
        <v>132723</v>
      </c>
      <c r="E264" s="75">
        <v>92906</v>
      </c>
    </row>
    <row r="265" spans="1:5" ht="15" customHeight="1" x14ac:dyDescent="0.25">
      <c r="A265" s="101">
        <v>34</v>
      </c>
      <c r="B265" s="102" t="s">
        <v>31</v>
      </c>
      <c r="C265" s="103">
        <f t="shared" ref="C265:E265" si="86">SUM(C266)</f>
        <v>200411</v>
      </c>
      <c r="D265" s="103">
        <f t="shared" si="86"/>
        <v>147322</v>
      </c>
      <c r="E265" s="103">
        <f t="shared" si="86"/>
        <v>134050</v>
      </c>
    </row>
    <row r="266" spans="1:5" ht="15" customHeight="1" x14ac:dyDescent="0.25">
      <c r="A266" s="85">
        <v>343</v>
      </c>
      <c r="B266" s="108" t="s">
        <v>33</v>
      </c>
      <c r="C266" s="109">
        <f t="shared" ref="C266:E266" si="87">SUM(C267:C268)</f>
        <v>200411</v>
      </c>
      <c r="D266" s="109">
        <f t="shared" si="87"/>
        <v>147322</v>
      </c>
      <c r="E266" s="109">
        <f t="shared" si="87"/>
        <v>134050</v>
      </c>
    </row>
    <row r="267" spans="1:5" ht="15" hidden="1" customHeight="1" x14ac:dyDescent="0.25">
      <c r="A267" s="106">
        <v>3431</v>
      </c>
      <c r="B267" s="107" t="s">
        <v>164</v>
      </c>
      <c r="C267" s="75">
        <v>1327</v>
      </c>
      <c r="D267" s="75">
        <v>1327</v>
      </c>
      <c r="E267" s="75">
        <v>1327</v>
      </c>
    </row>
    <row r="268" spans="1:5" ht="15" hidden="1" customHeight="1" x14ac:dyDescent="0.25">
      <c r="A268" s="106">
        <v>3433</v>
      </c>
      <c r="B268" s="107" t="s">
        <v>166</v>
      </c>
      <c r="C268" s="75">
        <v>199084</v>
      </c>
      <c r="D268" s="75">
        <v>145995</v>
      </c>
      <c r="E268" s="75">
        <v>132723</v>
      </c>
    </row>
    <row r="269" spans="1:5" x14ac:dyDescent="0.25">
      <c r="A269" s="101">
        <v>37</v>
      </c>
      <c r="B269" s="102" t="s">
        <v>34</v>
      </c>
      <c r="C269" s="103">
        <f t="shared" ref="C269:E270" si="88">SUM(C270)</f>
        <v>13272</v>
      </c>
      <c r="D269" s="103">
        <f t="shared" si="88"/>
        <v>13272</v>
      </c>
      <c r="E269" s="103">
        <f t="shared" si="88"/>
        <v>13272</v>
      </c>
    </row>
    <row r="270" spans="1:5" x14ac:dyDescent="0.25">
      <c r="A270" s="85">
        <v>372</v>
      </c>
      <c r="B270" s="108" t="s">
        <v>35</v>
      </c>
      <c r="C270" s="109">
        <f t="shared" si="88"/>
        <v>13272</v>
      </c>
      <c r="D270" s="109">
        <f t="shared" si="88"/>
        <v>13272</v>
      </c>
      <c r="E270" s="109">
        <f t="shared" si="88"/>
        <v>13272</v>
      </c>
    </row>
    <row r="271" spans="1:5" ht="15" hidden="1" customHeight="1" x14ac:dyDescent="0.25">
      <c r="A271" s="106">
        <v>3721</v>
      </c>
      <c r="B271" s="107" t="s">
        <v>168</v>
      </c>
      <c r="C271" s="75">
        <v>13272</v>
      </c>
      <c r="D271" s="75">
        <v>13272</v>
      </c>
      <c r="E271" s="75">
        <v>13272</v>
      </c>
    </row>
    <row r="272" spans="1:5" ht="15" customHeight="1" x14ac:dyDescent="0.25">
      <c r="A272" s="101">
        <v>38</v>
      </c>
      <c r="B272" s="102" t="s">
        <v>36</v>
      </c>
      <c r="C272" s="103">
        <f t="shared" ref="C272:E273" si="89">SUM(C273)</f>
        <v>13272</v>
      </c>
      <c r="D272" s="103">
        <f t="shared" si="89"/>
        <v>13272</v>
      </c>
      <c r="E272" s="103">
        <f t="shared" si="89"/>
        <v>13272</v>
      </c>
    </row>
    <row r="273" spans="1:5" ht="15" customHeight="1" x14ac:dyDescent="0.25">
      <c r="A273" s="85">
        <v>383</v>
      </c>
      <c r="B273" s="108" t="s">
        <v>37</v>
      </c>
      <c r="C273" s="109">
        <f t="shared" si="89"/>
        <v>13272</v>
      </c>
      <c r="D273" s="109">
        <f t="shared" si="89"/>
        <v>13272</v>
      </c>
      <c r="E273" s="109">
        <f t="shared" si="89"/>
        <v>13272</v>
      </c>
    </row>
    <row r="274" spans="1:5" ht="15" hidden="1" customHeight="1" x14ac:dyDescent="0.25">
      <c r="A274" s="106">
        <v>3834</v>
      </c>
      <c r="B274" s="107" t="s">
        <v>170</v>
      </c>
      <c r="C274" s="75">
        <v>13272</v>
      </c>
      <c r="D274" s="75">
        <v>13272</v>
      </c>
      <c r="E274" s="75">
        <v>13272</v>
      </c>
    </row>
    <row r="275" spans="1:5" ht="15" customHeight="1" x14ac:dyDescent="0.25">
      <c r="A275" s="98">
        <v>52</v>
      </c>
      <c r="B275" s="99" t="s">
        <v>45</v>
      </c>
      <c r="C275" s="100">
        <f t="shared" ref="C275:E275" si="90">SUM(C276+C280+C285)</f>
        <v>1729199</v>
      </c>
      <c r="D275" s="100">
        <f t="shared" si="90"/>
        <v>1729199</v>
      </c>
      <c r="E275" s="100">
        <f t="shared" si="90"/>
        <v>1729199</v>
      </c>
    </row>
    <row r="276" spans="1:5" ht="15" customHeight="1" x14ac:dyDescent="0.25">
      <c r="A276" s="101">
        <v>31</v>
      </c>
      <c r="B276" s="102" t="s">
        <v>23</v>
      </c>
      <c r="C276" s="103">
        <f t="shared" ref="C276:E276" si="91">C277</f>
        <v>1700000</v>
      </c>
      <c r="D276" s="103">
        <f t="shared" si="91"/>
        <v>1700000</v>
      </c>
      <c r="E276" s="103">
        <f t="shared" si="91"/>
        <v>1700000</v>
      </c>
    </row>
    <row r="277" spans="1:5" ht="15" customHeight="1" x14ac:dyDescent="0.25">
      <c r="A277" s="85">
        <v>311</v>
      </c>
      <c r="B277" s="108" t="s">
        <v>24</v>
      </c>
      <c r="C277" s="109">
        <f t="shared" ref="C277:E277" si="92">C279+C278</f>
        <v>1700000</v>
      </c>
      <c r="D277" s="109">
        <f t="shared" si="92"/>
        <v>1700000</v>
      </c>
      <c r="E277" s="109">
        <f t="shared" si="92"/>
        <v>1700000</v>
      </c>
    </row>
    <row r="278" spans="1:5" ht="15" hidden="1" customHeight="1" x14ac:dyDescent="0.25">
      <c r="A278" s="106">
        <v>3111</v>
      </c>
      <c r="B278" s="107" t="s">
        <v>141</v>
      </c>
      <c r="C278" s="75">
        <v>700000</v>
      </c>
      <c r="D278" s="75">
        <v>700000</v>
      </c>
      <c r="E278" s="75">
        <v>700000</v>
      </c>
    </row>
    <row r="279" spans="1:5" ht="15" hidden="1" customHeight="1" x14ac:dyDescent="0.25">
      <c r="A279" s="106">
        <v>3114</v>
      </c>
      <c r="B279" s="107" t="s">
        <v>174</v>
      </c>
      <c r="C279" s="75">
        <v>1000000</v>
      </c>
      <c r="D279" s="75">
        <v>1000000</v>
      </c>
      <c r="E279" s="75">
        <v>1000000</v>
      </c>
    </row>
    <row r="280" spans="1:5" ht="15" customHeight="1" x14ac:dyDescent="0.25">
      <c r="A280" s="101">
        <v>32</v>
      </c>
      <c r="B280" s="102" t="s">
        <v>17</v>
      </c>
      <c r="C280" s="103">
        <f t="shared" ref="C280:E280" si="93">SUM(C281+C283)</f>
        <v>29199</v>
      </c>
      <c r="D280" s="103">
        <f t="shared" si="93"/>
        <v>29199</v>
      </c>
      <c r="E280" s="103">
        <f t="shared" si="93"/>
        <v>29199</v>
      </c>
    </row>
    <row r="281" spans="1:5" ht="15" customHeight="1" x14ac:dyDescent="0.25">
      <c r="A281" s="85">
        <v>322</v>
      </c>
      <c r="B281" s="108" t="s">
        <v>28</v>
      </c>
      <c r="C281" s="109">
        <f t="shared" ref="C281:E281" si="94">SUM(C282)</f>
        <v>26545</v>
      </c>
      <c r="D281" s="109">
        <f t="shared" si="94"/>
        <v>26545</v>
      </c>
      <c r="E281" s="109">
        <f t="shared" si="94"/>
        <v>26545</v>
      </c>
    </row>
    <row r="282" spans="1:5" ht="15" hidden="1" customHeight="1" x14ac:dyDescent="0.25">
      <c r="A282" s="85">
        <v>3222</v>
      </c>
      <c r="B282" s="108" t="s">
        <v>140</v>
      </c>
      <c r="C282" s="111">
        <v>26545</v>
      </c>
      <c r="D282" s="111">
        <v>26545</v>
      </c>
      <c r="E282" s="111">
        <v>26545</v>
      </c>
    </row>
    <row r="283" spans="1:5" ht="15" customHeight="1" x14ac:dyDescent="0.25">
      <c r="A283" s="85">
        <v>323</v>
      </c>
      <c r="B283" s="108" t="s">
        <v>18</v>
      </c>
      <c r="C283" s="109">
        <f t="shared" ref="C283:E283" si="95">SUM(C284)</f>
        <v>2654</v>
      </c>
      <c r="D283" s="109">
        <f t="shared" si="95"/>
        <v>2654</v>
      </c>
      <c r="E283" s="109">
        <f t="shared" si="95"/>
        <v>2654</v>
      </c>
    </row>
    <row r="284" spans="1:5" ht="15" hidden="1" customHeight="1" x14ac:dyDescent="0.25">
      <c r="A284" s="106">
        <v>3233</v>
      </c>
      <c r="B284" s="108" t="s">
        <v>133</v>
      </c>
      <c r="C284" s="130">
        <v>2654</v>
      </c>
      <c r="D284" s="130">
        <v>2654</v>
      </c>
      <c r="E284" s="130">
        <v>2654</v>
      </c>
    </row>
    <row r="285" spans="1:5" ht="22.5" hidden="1" customHeight="1" x14ac:dyDescent="0.25">
      <c r="A285" s="101">
        <v>42</v>
      </c>
      <c r="B285" s="102" t="s">
        <v>5</v>
      </c>
      <c r="C285" s="103">
        <f t="shared" ref="C285:E286" si="96">SUM(C286)</f>
        <v>0</v>
      </c>
      <c r="D285" s="103">
        <f t="shared" si="96"/>
        <v>0</v>
      </c>
      <c r="E285" s="103">
        <f t="shared" si="96"/>
        <v>0</v>
      </c>
    </row>
    <row r="286" spans="1:5" ht="15" hidden="1" customHeight="1" x14ac:dyDescent="0.25">
      <c r="A286" s="60">
        <v>422</v>
      </c>
      <c r="B286" s="104" t="s">
        <v>7</v>
      </c>
      <c r="C286" s="105">
        <f t="shared" si="96"/>
        <v>0</v>
      </c>
      <c r="D286" s="105">
        <f t="shared" si="96"/>
        <v>0</v>
      </c>
      <c r="E286" s="105">
        <f t="shared" si="96"/>
        <v>0</v>
      </c>
    </row>
    <row r="287" spans="1:5" ht="15" hidden="1" customHeight="1" x14ac:dyDescent="0.25">
      <c r="A287" s="106">
        <v>4224</v>
      </c>
      <c r="B287" s="107" t="s">
        <v>123</v>
      </c>
      <c r="C287" s="75"/>
      <c r="D287" s="75"/>
      <c r="E287" s="75"/>
    </row>
    <row r="288" spans="1:5" ht="15" customHeight="1" x14ac:dyDescent="0.25">
      <c r="A288" s="98">
        <v>61</v>
      </c>
      <c r="B288" s="99" t="s">
        <v>46</v>
      </c>
      <c r="C288" s="100">
        <f>SUM(C289+C299+C302+C310)</f>
        <v>240892</v>
      </c>
      <c r="D288" s="100">
        <f>SUM(D289+D299+D302+D310)</f>
        <v>114805</v>
      </c>
      <c r="E288" s="100">
        <f>SUM(E289+E299+E302+E310)</f>
        <v>81625</v>
      </c>
    </row>
    <row r="289" spans="1:5" ht="15" customHeight="1" x14ac:dyDescent="0.25">
      <c r="A289" s="101">
        <v>32</v>
      </c>
      <c r="B289" s="102" t="s">
        <v>17</v>
      </c>
      <c r="C289" s="103">
        <f t="shared" ref="C289:E289" si="97">SUM(C290+C293+C295+C297)</f>
        <v>207711</v>
      </c>
      <c r="D289" s="103">
        <f t="shared" si="97"/>
        <v>88260</v>
      </c>
      <c r="E289" s="103">
        <f t="shared" si="97"/>
        <v>68352</v>
      </c>
    </row>
    <row r="290" spans="1:5" ht="15" customHeight="1" x14ac:dyDescent="0.25">
      <c r="A290" s="85">
        <v>321</v>
      </c>
      <c r="B290" s="108" t="s">
        <v>27</v>
      </c>
      <c r="C290" s="109">
        <f t="shared" ref="C290:E290" si="98">SUM(C291:C292)</f>
        <v>6636</v>
      </c>
      <c r="D290" s="109">
        <f t="shared" si="98"/>
        <v>6636</v>
      </c>
      <c r="E290" s="109">
        <f t="shared" si="98"/>
        <v>6636</v>
      </c>
    </row>
    <row r="291" spans="1:5" ht="15" hidden="1" customHeight="1" x14ac:dyDescent="0.25">
      <c r="A291" s="85">
        <v>3211</v>
      </c>
      <c r="B291" s="108" t="s">
        <v>143</v>
      </c>
      <c r="C291" s="141">
        <v>0</v>
      </c>
      <c r="D291" s="141">
        <v>0</v>
      </c>
      <c r="E291" s="141">
        <v>0</v>
      </c>
    </row>
    <row r="292" spans="1:5" ht="15" hidden="1" customHeight="1" x14ac:dyDescent="0.25">
      <c r="A292" s="85">
        <v>3213</v>
      </c>
      <c r="B292" s="108" t="s">
        <v>145</v>
      </c>
      <c r="C292" s="111">
        <v>6636</v>
      </c>
      <c r="D292" s="111">
        <v>6636</v>
      </c>
      <c r="E292" s="111">
        <v>6636</v>
      </c>
    </row>
    <row r="293" spans="1:5" ht="15" customHeight="1" x14ac:dyDescent="0.25">
      <c r="A293" s="85">
        <v>322</v>
      </c>
      <c r="B293" s="108" t="s">
        <v>28</v>
      </c>
      <c r="C293" s="109">
        <f t="shared" ref="C293:E295" si="99">SUM(C294)</f>
        <v>132723</v>
      </c>
      <c r="D293" s="109">
        <f t="shared" si="99"/>
        <v>66361</v>
      </c>
      <c r="E293" s="109">
        <f t="shared" si="99"/>
        <v>46453</v>
      </c>
    </row>
    <row r="294" spans="1:5" ht="15" hidden="1" customHeight="1" x14ac:dyDescent="0.25">
      <c r="A294" s="85">
        <v>3222</v>
      </c>
      <c r="B294" s="108" t="s">
        <v>140</v>
      </c>
      <c r="C294" s="111">
        <v>132723</v>
      </c>
      <c r="D294" s="111">
        <v>66361</v>
      </c>
      <c r="E294" s="111">
        <v>46453</v>
      </c>
    </row>
    <row r="295" spans="1:5" ht="15" customHeight="1" x14ac:dyDescent="0.25">
      <c r="A295" s="85">
        <v>323</v>
      </c>
      <c r="B295" s="108" t="s">
        <v>177</v>
      </c>
      <c r="C295" s="109">
        <f t="shared" si="99"/>
        <v>66361</v>
      </c>
      <c r="D295" s="109">
        <f t="shared" si="99"/>
        <v>13272</v>
      </c>
      <c r="E295" s="109">
        <f t="shared" si="99"/>
        <v>13272</v>
      </c>
    </row>
    <row r="296" spans="1:5" ht="15" hidden="1" customHeight="1" x14ac:dyDescent="0.25">
      <c r="A296" s="85">
        <v>3232</v>
      </c>
      <c r="B296" s="108" t="s">
        <v>135</v>
      </c>
      <c r="C296" s="111">
        <v>66361</v>
      </c>
      <c r="D296" s="111">
        <v>13272</v>
      </c>
      <c r="E296" s="111">
        <v>13272</v>
      </c>
    </row>
    <row r="297" spans="1:5" ht="15" customHeight="1" x14ac:dyDescent="0.25">
      <c r="A297" s="85">
        <v>329</v>
      </c>
      <c r="B297" s="108" t="s">
        <v>30</v>
      </c>
      <c r="C297" s="111">
        <f t="shared" ref="C297:E297" si="100">SUM(C298)</f>
        <v>1991</v>
      </c>
      <c r="D297" s="111">
        <f t="shared" si="100"/>
        <v>1991</v>
      </c>
      <c r="E297" s="111">
        <f t="shared" si="100"/>
        <v>1991</v>
      </c>
    </row>
    <row r="298" spans="1:5" ht="15" hidden="1" customHeight="1" x14ac:dyDescent="0.25">
      <c r="A298" s="106">
        <v>3294</v>
      </c>
      <c r="B298" s="107" t="s">
        <v>160</v>
      </c>
      <c r="C298" s="75">
        <v>1991</v>
      </c>
      <c r="D298" s="75">
        <v>1991</v>
      </c>
      <c r="E298" s="75">
        <v>1991</v>
      </c>
    </row>
    <row r="299" spans="1:5" x14ac:dyDescent="0.25">
      <c r="A299" s="101">
        <v>37</v>
      </c>
      <c r="B299" s="102" t="s">
        <v>34</v>
      </c>
      <c r="C299" s="103">
        <f t="shared" ref="C299:E300" si="101">SUM(C300)</f>
        <v>33181</v>
      </c>
      <c r="D299" s="103">
        <f t="shared" si="101"/>
        <v>26545</v>
      </c>
      <c r="E299" s="103">
        <f t="shared" si="101"/>
        <v>13273</v>
      </c>
    </row>
    <row r="300" spans="1:5" x14ac:dyDescent="0.25">
      <c r="A300" s="85">
        <v>372</v>
      </c>
      <c r="B300" s="108" t="s">
        <v>35</v>
      </c>
      <c r="C300" s="109">
        <f t="shared" si="101"/>
        <v>33181</v>
      </c>
      <c r="D300" s="109">
        <f t="shared" si="101"/>
        <v>26545</v>
      </c>
      <c r="E300" s="109">
        <f t="shared" si="101"/>
        <v>13273</v>
      </c>
    </row>
    <row r="301" spans="1:5" ht="15" hidden="1" customHeight="1" x14ac:dyDescent="0.25">
      <c r="A301" s="106">
        <v>3721</v>
      </c>
      <c r="B301" s="108" t="s">
        <v>168</v>
      </c>
      <c r="C301" s="130">
        <v>33181</v>
      </c>
      <c r="D301" s="130">
        <v>26545</v>
      </c>
      <c r="E301" s="130">
        <v>13273</v>
      </c>
    </row>
    <row r="302" spans="1:5" hidden="1" x14ac:dyDescent="0.25">
      <c r="A302" s="101">
        <v>42</v>
      </c>
      <c r="B302" s="102" t="s">
        <v>5</v>
      </c>
      <c r="C302" s="103">
        <f t="shared" ref="C302:E302" si="102">SUM(C303)</f>
        <v>0</v>
      </c>
      <c r="D302" s="103">
        <f t="shared" si="102"/>
        <v>0</v>
      </c>
      <c r="E302" s="103">
        <f t="shared" si="102"/>
        <v>0</v>
      </c>
    </row>
    <row r="303" spans="1:5" ht="15" hidden="1" customHeight="1" x14ac:dyDescent="0.25">
      <c r="A303" s="60">
        <v>422</v>
      </c>
      <c r="B303" s="104" t="s">
        <v>7</v>
      </c>
      <c r="C303" s="105">
        <f t="shared" ref="C303:E303" si="103">SUM(C304:C309)</f>
        <v>0</v>
      </c>
      <c r="D303" s="105">
        <f t="shared" si="103"/>
        <v>0</v>
      </c>
      <c r="E303" s="105">
        <f t="shared" si="103"/>
        <v>0</v>
      </c>
    </row>
    <row r="304" spans="1:5" ht="15" hidden="1" customHeight="1" x14ac:dyDescent="0.25">
      <c r="A304" s="106">
        <v>4221</v>
      </c>
      <c r="B304" s="108" t="s">
        <v>126</v>
      </c>
      <c r="C304" s="130"/>
      <c r="D304" s="130"/>
      <c r="E304" s="130"/>
    </row>
    <row r="305" spans="1:5" ht="15" hidden="1" customHeight="1" x14ac:dyDescent="0.25">
      <c r="A305" s="106">
        <v>4222</v>
      </c>
      <c r="B305" s="108" t="s">
        <v>127</v>
      </c>
      <c r="C305" s="130"/>
      <c r="D305" s="130"/>
      <c r="E305" s="130"/>
    </row>
    <row r="306" spans="1:5" ht="15" hidden="1" customHeight="1" x14ac:dyDescent="0.25">
      <c r="A306" s="106">
        <v>4223</v>
      </c>
      <c r="B306" s="108" t="s">
        <v>128</v>
      </c>
      <c r="C306" s="130"/>
      <c r="D306" s="130"/>
      <c r="E306" s="130"/>
    </row>
    <row r="307" spans="1:5" ht="15" hidden="1" customHeight="1" x14ac:dyDescent="0.25">
      <c r="A307" s="106">
        <v>4224</v>
      </c>
      <c r="B307" s="107" t="s">
        <v>123</v>
      </c>
      <c r="C307" s="75"/>
      <c r="D307" s="75"/>
      <c r="E307" s="75"/>
    </row>
    <row r="308" spans="1:5" ht="15" hidden="1" customHeight="1" x14ac:dyDescent="0.25">
      <c r="A308" s="106">
        <v>4225</v>
      </c>
      <c r="B308" s="108" t="s">
        <v>129</v>
      </c>
      <c r="C308" s="130"/>
      <c r="D308" s="130"/>
      <c r="E308" s="130"/>
    </row>
    <row r="309" spans="1:5" ht="15" hidden="1" customHeight="1" x14ac:dyDescent="0.25">
      <c r="A309" s="106">
        <v>4227</v>
      </c>
      <c r="B309" s="108" t="s">
        <v>130</v>
      </c>
      <c r="C309" s="130"/>
      <c r="D309" s="130"/>
      <c r="E309" s="130"/>
    </row>
    <row r="310" spans="1:5" ht="22.5" hidden="1" customHeight="1" x14ac:dyDescent="0.25">
      <c r="A310" s="101">
        <v>45</v>
      </c>
      <c r="B310" s="102" t="s">
        <v>9</v>
      </c>
      <c r="C310" s="103">
        <f t="shared" ref="C310:E311" si="104">SUM(C311)</f>
        <v>0</v>
      </c>
      <c r="D310" s="103">
        <f t="shared" si="104"/>
        <v>0</v>
      </c>
      <c r="E310" s="103">
        <f t="shared" si="104"/>
        <v>0</v>
      </c>
    </row>
    <row r="311" spans="1:5" ht="15" hidden="1" customHeight="1" x14ac:dyDescent="0.25">
      <c r="A311" s="60">
        <v>451</v>
      </c>
      <c r="B311" s="104" t="s">
        <v>10</v>
      </c>
      <c r="C311" s="105">
        <f t="shared" si="104"/>
        <v>0</v>
      </c>
      <c r="D311" s="105">
        <f t="shared" si="104"/>
        <v>0</v>
      </c>
      <c r="E311" s="105">
        <f t="shared" si="104"/>
        <v>0</v>
      </c>
    </row>
    <row r="312" spans="1:5" ht="15" hidden="1" customHeight="1" x14ac:dyDescent="0.25">
      <c r="A312" s="106">
        <v>4511</v>
      </c>
      <c r="B312" s="107" t="s">
        <v>10</v>
      </c>
      <c r="C312" s="75"/>
      <c r="D312" s="75"/>
      <c r="E312" s="75"/>
    </row>
    <row r="313" spans="1:5" ht="15" customHeight="1" x14ac:dyDescent="0.25">
      <c r="A313" s="98">
        <v>71</v>
      </c>
      <c r="B313" s="99" t="s">
        <v>47</v>
      </c>
      <c r="C313" s="100">
        <f t="shared" ref="C313:E315" si="105">SUM(C314)</f>
        <v>3982</v>
      </c>
      <c r="D313" s="100">
        <f t="shared" si="105"/>
        <v>3982</v>
      </c>
      <c r="E313" s="100">
        <f t="shared" si="105"/>
        <v>3982</v>
      </c>
    </row>
    <row r="314" spans="1:5" ht="15" customHeight="1" x14ac:dyDescent="0.25">
      <c r="A314" s="101">
        <v>32</v>
      </c>
      <c r="B314" s="102" t="s">
        <v>17</v>
      </c>
      <c r="C314" s="103">
        <f t="shared" si="105"/>
        <v>3982</v>
      </c>
      <c r="D314" s="103">
        <f t="shared" si="105"/>
        <v>3982</v>
      </c>
      <c r="E314" s="103">
        <f t="shared" si="105"/>
        <v>3982</v>
      </c>
    </row>
    <row r="315" spans="1:5" ht="15" customHeight="1" x14ac:dyDescent="0.25">
      <c r="A315" s="85">
        <v>323</v>
      </c>
      <c r="B315" s="108" t="s">
        <v>18</v>
      </c>
      <c r="C315" s="109">
        <f t="shared" si="105"/>
        <v>3982</v>
      </c>
      <c r="D315" s="109">
        <f t="shared" si="105"/>
        <v>3982</v>
      </c>
      <c r="E315" s="109">
        <f t="shared" si="105"/>
        <v>3982</v>
      </c>
    </row>
    <row r="316" spans="1:5" ht="15" hidden="1" customHeight="1" x14ac:dyDescent="0.25">
      <c r="A316" s="106">
        <v>3232</v>
      </c>
      <c r="B316" s="107" t="s">
        <v>135</v>
      </c>
      <c r="C316" s="75">
        <v>3982</v>
      </c>
      <c r="D316" s="75">
        <v>3982</v>
      </c>
      <c r="E316" s="75">
        <v>3982</v>
      </c>
    </row>
    <row r="317" spans="1:5" x14ac:dyDescent="0.25">
      <c r="A317" s="95" t="s">
        <v>48</v>
      </c>
      <c r="B317" s="96" t="s">
        <v>49</v>
      </c>
      <c r="C317" s="97">
        <f t="shared" ref="C317:E320" si="106">SUM(C318)</f>
        <v>199084</v>
      </c>
      <c r="D317" s="97">
        <f t="shared" si="106"/>
        <v>331807</v>
      </c>
      <c r="E317" s="97">
        <f t="shared" si="106"/>
        <v>331807</v>
      </c>
    </row>
    <row r="318" spans="1:5" x14ac:dyDescent="0.25">
      <c r="A318" s="98">
        <v>11</v>
      </c>
      <c r="B318" s="99" t="s">
        <v>4</v>
      </c>
      <c r="C318" s="100">
        <f t="shared" si="106"/>
        <v>199084</v>
      </c>
      <c r="D318" s="100">
        <f t="shared" si="106"/>
        <v>331807</v>
      </c>
      <c r="E318" s="100">
        <f t="shared" si="106"/>
        <v>331807</v>
      </c>
    </row>
    <row r="319" spans="1:5" ht="15" customHeight="1" x14ac:dyDescent="0.25">
      <c r="A319" s="101">
        <v>32</v>
      </c>
      <c r="B319" s="102" t="s">
        <v>17</v>
      </c>
      <c r="C319" s="103">
        <f t="shared" si="106"/>
        <v>199084</v>
      </c>
      <c r="D319" s="103">
        <f t="shared" si="106"/>
        <v>331807</v>
      </c>
      <c r="E319" s="103">
        <f t="shared" si="106"/>
        <v>331807</v>
      </c>
    </row>
    <row r="320" spans="1:5" ht="15" customHeight="1" x14ac:dyDescent="0.25">
      <c r="A320" s="85">
        <v>322</v>
      </c>
      <c r="B320" s="108" t="s">
        <v>28</v>
      </c>
      <c r="C320" s="109">
        <f t="shared" si="106"/>
        <v>199084</v>
      </c>
      <c r="D320" s="109">
        <f t="shared" si="106"/>
        <v>331807</v>
      </c>
      <c r="E320" s="109">
        <f t="shared" si="106"/>
        <v>331807</v>
      </c>
    </row>
    <row r="321" spans="1:5" ht="15" hidden="1" customHeight="1" x14ac:dyDescent="0.25">
      <c r="A321" s="106">
        <v>3222</v>
      </c>
      <c r="B321" s="107" t="s">
        <v>140</v>
      </c>
      <c r="C321" s="75">
        <v>199084</v>
      </c>
      <c r="D321" s="75">
        <v>331807</v>
      </c>
      <c r="E321" s="75">
        <v>331807</v>
      </c>
    </row>
    <row r="322" spans="1:5" ht="22.5" x14ac:dyDescent="0.25">
      <c r="A322" s="95" t="s">
        <v>50</v>
      </c>
      <c r="B322" s="96" t="s">
        <v>51</v>
      </c>
      <c r="C322" s="97">
        <f t="shared" ref="C322:E325" si="107">SUM(C323)</f>
        <v>33181</v>
      </c>
      <c r="D322" s="97">
        <f t="shared" si="107"/>
        <v>33181</v>
      </c>
      <c r="E322" s="97">
        <f t="shared" si="107"/>
        <v>33181</v>
      </c>
    </row>
    <row r="323" spans="1:5" x14ac:dyDescent="0.25">
      <c r="A323" s="98">
        <v>11</v>
      </c>
      <c r="B323" s="99" t="s">
        <v>4</v>
      </c>
      <c r="C323" s="100">
        <f t="shared" ref="C323:E323" si="108">C324+C327</f>
        <v>33181</v>
      </c>
      <c r="D323" s="100">
        <f t="shared" si="108"/>
        <v>33181</v>
      </c>
      <c r="E323" s="100">
        <f t="shared" si="108"/>
        <v>33181</v>
      </c>
    </row>
    <row r="324" spans="1:5" ht="15" customHeight="1" x14ac:dyDescent="0.25">
      <c r="A324" s="101">
        <v>32</v>
      </c>
      <c r="B324" s="102" t="s">
        <v>17</v>
      </c>
      <c r="C324" s="103">
        <f t="shared" si="107"/>
        <v>33181</v>
      </c>
      <c r="D324" s="103">
        <f t="shared" si="107"/>
        <v>33181</v>
      </c>
      <c r="E324" s="103">
        <f t="shared" si="107"/>
        <v>33181</v>
      </c>
    </row>
    <row r="325" spans="1:5" ht="15" customHeight="1" x14ac:dyDescent="0.25">
      <c r="A325" s="85">
        <v>323</v>
      </c>
      <c r="B325" s="108" t="s">
        <v>18</v>
      </c>
      <c r="C325" s="109">
        <f t="shared" si="107"/>
        <v>33181</v>
      </c>
      <c r="D325" s="109">
        <f t="shared" si="107"/>
        <v>33181</v>
      </c>
      <c r="E325" s="109">
        <f t="shared" si="107"/>
        <v>33181</v>
      </c>
    </row>
    <row r="326" spans="1:5" ht="15" hidden="1" customHeight="1" x14ac:dyDescent="0.25">
      <c r="A326" s="86">
        <v>3233</v>
      </c>
      <c r="B326" s="87" t="s">
        <v>133</v>
      </c>
      <c r="C326" s="88">
        <v>33181</v>
      </c>
      <c r="D326" s="88">
        <v>33181</v>
      </c>
      <c r="E326" s="88">
        <v>33181</v>
      </c>
    </row>
    <row r="327" spans="1:5" ht="22.5" hidden="1" customHeight="1" x14ac:dyDescent="0.25">
      <c r="A327" s="51">
        <v>42</v>
      </c>
      <c r="B327" s="79" t="s">
        <v>5</v>
      </c>
      <c r="C327" s="73">
        <f t="shared" ref="C327:E327" si="109">SUM(C328)</f>
        <v>0</v>
      </c>
      <c r="D327" s="73">
        <f t="shared" si="109"/>
        <v>0</v>
      </c>
      <c r="E327" s="73">
        <f t="shared" si="109"/>
        <v>0</v>
      </c>
    </row>
    <row r="328" spans="1:5" ht="15" hidden="1" customHeight="1" x14ac:dyDescent="0.25">
      <c r="A328" s="52">
        <v>422</v>
      </c>
      <c r="B328" s="80" t="s">
        <v>7</v>
      </c>
      <c r="C328" s="74">
        <f>SUM(C329:C329)</f>
        <v>0</v>
      </c>
      <c r="D328" s="74">
        <f>SUM(D329:D329)</f>
        <v>0</v>
      </c>
      <c r="E328" s="74">
        <f>SUM(E329:E329)</f>
        <v>0</v>
      </c>
    </row>
    <row r="329" spans="1:5" ht="15" hidden="1" customHeight="1" x14ac:dyDescent="0.25">
      <c r="A329" s="53">
        <v>4221</v>
      </c>
      <c r="B329" s="81" t="s">
        <v>126</v>
      </c>
      <c r="C329" s="78"/>
      <c r="D329" s="78"/>
      <c r="E329" s="78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110" orientation="landscape" r:id="rId1"/>
  <ignoredErrors>
    <ignoredError sqref="C57:E57 C323:E323" formula="1"/>
    <ignoredError sqref="C259:E259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SAŽETAK</vt:lpstr>
      <vt:lpstr>RAČUN PRIHODA I RASHODA</vt:lpstr>
      <vt:lpstr>RASHODI po izvorima</vt:lpstr>
      <vt:lpstr>RAHODI PO FUNKC.</vt:lpstr>
      <vt:lpstr>RAČUN FINANCIRANJA</vt:lpstr>
      <vt:lpstr>POSEBNI DIO</vt:lpstr>
      <vt:lpstr>'RAČUN PRIHODA I RASHODA'!Print_Titles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Vajzović Deana</dc:creator>
  <cp:lastModifiedBy>TOMIĆ HELENA</cp:lastModifiedBy>
  <cp:lastPrinted>2022-10-03T15:33:56Z</cp:lastPrinted>
  <dcterms:created xsi:type="dcterms:W3CDTF">2020-10-06T06:29:01Z</dcterms:created>
  <dcterms:modified xsi:type="dcterms:W3CDTF">2023-01-02T10:30:31Z</dcterms:modified>
</cp:coreProperties>
</file>